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0" yWindow="0" windowWidth="20730" windowHeight="11760" tabRatio="608"/>
  </bookViews>
  <sheets>
    <sheet name="Assumptions" sheetId="13" r:id="rId1"/>
    <sheet name="Comparable_Analysis" sheetId="3" r:id="rId2"/>
    <sheet name="R&amp;D Cost" sheetId="14" r:id="rId3"/>
    <sheet name="Discount Rate_R&amp;D" sheetId="10" r:id="rId4"/>
    <sheet name="NPV_R&amp;D" sheetId="2" r:id="rId5"/>
    <sheet name="DCF_Market" sheetId="1" r:id="rId6"/>
  </sheets>
  <definedNames>
    <definedName name="_xlnm.Print_Area" localSheetId="0">Assumptions!$B$2:$C$24</definedName>
    <definedName name="_xlnm.Print_Area" localSheetId="1">Comparable_Analysis!$B$2:$H$45</definedName>
    <definedName name="_xlnm.Print_Area" localSheetId="5">DCF_Market!$B$2:$S$68</definedName>
    <definedName name="_xlnm.Print_Area" localSheetId="3">'Discount Rate_R&amp;D'!$B$2:$G$12</definedName>
    <definedName name="_xlnm.Print_Area" localSheetId="4">'NPV_R&amp;D'!$B$2:$Q$93</definedName>
    <definedName name="_xlnm.Print_Area" localSheetId="2">'R&amp;D Cost'!$B$2:$C$17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6" i="1" l="1"/>
  <c r="E19" i="1"/>
  <c r="E21" i="1"/>
  <c r="E22" i="1"/>
  <c r="E24" i="1"/>
  <c r="E25" i="1"/>
  <c r="E26" i="1"/>
  <c r="F8" i="1"/>
  <c r="F16" i="1"/>
  <c r="F19" i="1"/>
  <c r="F21" i="1"/>
  <c r="F22" i="1"/>
  <c r="F24" i="1"/>
  <c r="F25" i="1"/>
  <c r="F26" i="1"/>
  <c r="G8" i="1"/>
  <c r="G16" i="1"/>
  <c r="G19" i="1"/>
  <c r="G21" i="1"/>
  <c r="G22" i="1"/>
  <c r="G24" i="1"/>
  <c r="G25" i="1"/>
  <c r="G26" i="1"/>
  <c r="H8" i="1"/>
  <c r="H16" i="1"/>
  <c r="H19" i="1"/>
  <c r="H21" i="1"/>
  <c r="H22" i="1"/>
  <c r="H24" i="1"/>
  <c r="H25" i="1"/>
  <c r="H26" i="1"/>
  <c r="I8" i="1"/>
  <c r="I16" i="1"/>
  <c r="I19" i="1"/>
  <c r="I21" i="1"/>
  <c r="I22" i="1"/>
  <c r="I24" i="1"/>
  <c r="I25" i="1"/>
  <c r="I26" i="1"/>
  <c r="J8" i="1"/>
  <c r="J16" i="1"/>
  <c r="J19" i="1"/>
  <c r="J21" i="1"/>
  <c r="J22" i="1"/>
  <c r="J24" i="1"/>
  <c r="J25" i="1"/>
  <c r="J26" i="1"/>
  <c r="K8" i="1"/>
  <c r="K16" i="1"/>
  <c r="K19" i="1"/>
  <c r="K21" i="1"/>
  <c r="K22" i="1"/>
  <c r="K24" i="1"/>
  <c r="K25" i="1"/>
  <c r="K26" i="1"/>
  <c r="L8" i="1"/>
  <c r="L16" i="1"/>
  <c r="L19" i="1"/>
  <c r="L21" i="1"/>
  <c r="L22" i="1"/>
  <c r="L24" i="1"/>
  <c r="L25" i="1"/>
  <c r="L26" i="1"/>
  <c r="M8" i="1"/>
  <c r="M16" i="1"/>
  <c r="M19" i="1"/>
  <c r="M21" i="1"/>
  <c r="M22" i="1"/>
  <c r="M24" i="1"/>
  <c r="M25" i="1"/>
  <c r="M26" i="1"/>
  <c r="N8" i="1"/>
  <c r="N16" i="1"/>
  <c r="N19" i="1"/>
  <c r="N21" i="1"/>
  <c r="N22" i="1"/>
  <c r="N24" i="1"/>
  <c r="N25" i="1"/>
  <c r="N26" i="1"/>
  <c r="O8" i="1"/>
  <c r="O16" i="1"/>
  <c r="O19" i="1"/>
  <c r="O21" i="1"/>
  <c r="O22" i="1"/>
  <c r="O24" i="1"/>
  <c r="O25" i="1"/>
  <c r="O26" i="1"/>
  <c r="P8" i="1"/>
  <c r="P16" i="1"/>
  <c r="P19" i="1"/>
  <c r="P21" i="1"/>
  <c r="P22" i="1"/>
  <c r="P24" i="1"/>
  <c r="P25" i="1"/>
  <c r="P26" i="1"/>
  <c r="Q8" i="1"/>
  <c r="Q16" i="1"/>
  <c r="Q19" i="1"/>
  <c r="Q21" i="1"/>
  <c r="Q22" i="1"/>
  <c r="Q24" i="1"/>
  <c r="Q25" i="1"/>
  <c r="Q26" i="1"/>
  <c r="R8" i="1"/>
  <c r="R16" i="1"/>
  <c r="R19" i="1"/>
  <c r="R21" i="1"/>
  <c r="R22" i="1"/>
  <c r="R24" i="1"/>
  <c r="R25" i="1"/>
  <c r="R26" i="1"/>
  <c r="S8" i="1"/>
  <c r="S16" i="1"/>
  <c r="S19" i="1"/>
  <c r="S21" i="1"/>
  <c r="S22" i="1"/>
  <c r="S24" i="1"/>
  <c r="S25" i="1"/>
  <c r="S26" i="1"/>
  <c r="E27" i="1"/>
  <c r="E28" i="1"/>
  <c r="E29" i="1"/>
  <c r="O12" i="2"/>
  <c r="G11" i="10"/>
  <c r="N11" i="2"/>
  <c r="E15" i="2"/>
  <c r="F11" i="10"/>
  <c r="L11" i="2"/>
  <c r="E16" i="2"/>
  <c r="E11" i="10"/>
  <c r="J11" i="2"/>
  <c r="E17" i="2"/>
  <c r="D11" i="10"/>
  <c r="H11" i="2"/>
  <c r="E18" i="2"/>
  <c r="C11" i="10"/>
  <c r="F11" i="2"/>
  <c r="E19" i="2"/>
  <c r="E36" i="1"/>
  <c r="D44" i="3"/>
  <c r="E14" i="1"/>
  <c r="E12" i="1"/>
  <c r="F14" i="1"/>
  <c r="F12" i="1"/>
  <c r="F6" i="1"/>
  <c r="G6" i="1"/>
  <c r="H6" i="1"/>
  <c r="I6" i="1"/>
  <c r="J6" i="1"/>
  <c r="K6" i="1"/>
  <c r="L6" i="1"/>
  <c r="M6" i="1"/>
  <c r="N6" i="1"/>
  <c r="O6" i="1"/>
  <c r="P6" i="1"/>
  <c r="Q6" i="1"/>
  <c r="R6" i="1"/>
  <c r="S6" i="1"/>
  <c r="G12" i="1"/>
  <c r="G14" i="1"/>
  <c r="H14" i="1"/>
  <c r="H12" i="1"/>
  <c r="I12" i="1"/>
  <c r="I14" i="1"/>
  <c r="J14" i="1"/>
  <c r="J12" i="1"/>
  <c r="K12" i="1"/>
  <c r="K14" i="1"/>
  <c r="L14" i="1"/>
  <c r="L12" i="1"/>
  <c r="M14" i="1"/>
  <c r="M12" i="1"/>
  <c r="N12" i="1"/>
  <c r="N14" i="1"/>
  <c r="O12" i="1"/>
  <c r="O14" i="1"/>
  <c r="P14" i="1"/>
  <c r="P12" i="1"/>
  <c r="Q12" i="1"/>
  <c r="Q14" i="1"/>
  <c r="R14" i="1"/>
  <c r="R12" i="1"/>
  <c r="S12" i="1"/>
  <c r="S14" i="1"/>
</calcChain>
</file>

<file path=xl/sharedStrings.xml><?xml version="1.0" encoding="utf-8"?>
<sst xmlns="http://schemas.openxmlformats.org/spreadsheetml/2006/main" count="207" uniqueCount="135">
  <si>
    <t>Year</t>
  </si>
  <si>
    <t>EBIT</t>
  </si>
  <si>
    <t>Tax rate</t>
  </si>
  <si>
    <t>Phase I</t>
  </si>
  <si>
    <t>Phase II</t>
  </si>
  <si>
    <t>Phase III</t>
  </si>
  <si>
    <t>Sales</t>
  </si>
  <si>
    <t>Discount rate</t>
  </si>
  <si>
    <t>Amounts in USD mn.</t>
  </si>
  <si>
    <t>Company Name</t>
  </si>
  <si>
    <t>Country</t>
  </si>
  <si>
    <t>High Growth Period (2020 - 2024)</t>
  </si>
  <si>
    <t>WACC</t>
  </si>
  <si>
    <t>Discount Factor</t>
  </si>
  <si>
    <t>Comparable Analysis for DCF</t>
  </si>
  <si>
    <t>United States</t>
  </si>
  <si>
    <t>Switzerland</t>
  </si>
  <si>
    <t>France</t>
  </si>
  <si>
    <t>United Kingdom</t>
  </si>
  <si>
    <t>Japan</t>
  </si>
  <si>
    <t>Compound Annual Growth Rate (3-Year)</t>
  </si>
  <si>
    <t>Belgium</t>
  </si>
  <si>
    <t>Sweden</t>
  </si>
  <si>
    <t>Maturity Period Median</t>
  </si>
  <si>
    <t>Maturity Period Mean</t>
  </si>
  <si>
    <t>Medium Growth Period Median</t>
  </si>
  <si>
    <t>Medium Period Mean</t>
  </si>
  <si>
    <t>High Growth Period Mean</t>
  </si>
  <si>
    <t>High Growth Period Median</t>
  </si>
  <si>
    <t>Medium Growth Period (2025 - 2029)</t>
  </si>
  <si>
    <t>Maturity Period (2030 - 2034)</t>
  </si>
  <si>
    <t>COGS % of sales</t>
  </si>
  <si>
    <t>SGA % of sales</t>
  </si>
  <si>
    <t>EBIT % of sales</t>
  </si>
  <si>
    <t>CAPEX</t>
  </si>
  <si>
    <t>Working Capital</t>
  </si>
  <si>
    <t>Company 1</t>
  </si>
  <si>
    <t>Company 2</t>
  </si>
  <si>
    <t>Company 3</t>
  </si>
  <si>
    <t>Company 4</t>
  </si>
  <si>
    <t>Company 5</t>
  </si>
  <si>
    <t>Company 6</t>
  </si>
  <si>
    <t>Company 7</t>
  </si>
  <si>
    <t>Company 8</t>
  </si>
  <si>
    <t>Company 9</t>
  </si>
  <si>
    <t>Company 10</t>
  </si>
  <si>
    <t xml:space="preserve">Sales </t>
  </si>
  <si>
    <t>Working Capital % of Sales</t>
  </si>
  <si>
    <t>CAPEX % of Sales</t>
  </si>
  <si>
    <t>COGS</t>
  </si>
  <si>
    <t>SGA</t>
  </si>
  <si>
    <t>Rolling WACC</t>
  </si>
  <si>
    <t>DCF</t>
  </si>
  <si>
    <t>Research</t>
  </si>
  <si>
    <t>Discount Rate</t>
  </si>
  <si>
    <t>Risk Free Rate (10 y US bond)</t>
  </si>
  <si>
    <t>Market Risk Premium (Ibbotson)</t>
  </si>
  <si>
    <t>Decreasing Beta (Golec and Vernon, Ibbotson, DiMasi)</t>
  </si>
  <si>
    <t>Reg.</t>
  </si>
  <si>
    <t>Terminal Value</t>
  </si>
  <si>
    <t>GDP Growth</t>
  </si>
  <si>
    <t>Total DCF Value</t>
  </si>
  <si>
    <t>Research &amp; Preclinical</t>
  </si>
  <si>
    <t>Biotechnology Valuation</t>
  </si>
  <si>
    <t>Discount Rate Estimation</t>
  </si>
  <si>
    <t>DCF Valuation</t>
  </si>
  <si>
    <t>Data in red are considered as outliers</t>
  </si>
  <si>
    <t>R&amp;D expenditure</t>
  </si>
  <si>
    <t>FDA Review</t>
  </si>
  <si>
    <t>Total E(NPV)</t>
  </si>
  <si>
    <t>Model Assumptions</t>
  </si>
  <si>
    <t>Comparable Analysis</t>
  </si>
  <si>
    <t>NPV Model</t>
  </si>
  <si>
    <t>DCF Market</t>
  </si>
  <si>
    <t>Assumptions</t>
  </si>
  <si>
    <t>Justification</t>
  </si>
  <si>
    <t>Risk free rate: U.S. 10-year treasury bond</t>
  </si>
  <si>
    <t>DCF is applied for a U.S. company and for a 10 year period, therefore 10-y treasury bond is representative to risk free rate</t>
  </si>
  <si>
    <t>Market Risk Premium</t>
  </si>
  <si>
    <t>Long-term market risk premium is 6.5% to 7.0% as defined by Ibbotson</t>
  </si>
  <si>
    <t>COGS, SG&amp;A, EBIT Margin, WACC</t>
  </si>
  <si>
    <t>The mean was used for the corresponding period (high-growth, medium-growth, maturity). It is assumed that the companies used are comparable and similar to the company that is valued</t>
  </si>
  <si>
    <t>GDP Growth: 3.0%</t>
  </si>
  <si>
    <t>Maturity Growth companies</t>
  </si>
  <si>
    <t>Big Pharma growing slowly</t>
  </si>
  <si>
    <t>Outliers</t>
  </si>
  <si>
    <t>Data that diverges significantly from mean and median values of the sample</t>
  </si>
  <si>
    <t>The company is assumed to have one project at hand in late Research phase</t>
  </si>
  <si>
    <t>The company is a start-up which implies that the risk of the company is similar to the risk of the project</t>
  </si>
  <si>
    <t>Average success rates by phase have been used</t>
  </si>
  <si>
    <t>Average success rates differ by therapeutic area. In this case the company is assumed to have an oncology project at hand</t>
  </si>
  <si>
    <t>Each phase is assumed to last 2 years</t>
  </si>
  <si>
    <t>Average time for each phase might differ by few months but approximately 2 years is the most frequent duration for each phase</t>
  </si>
  <si>
    <t>SUM(Discount Factor*FCF)</t>
  </si>
  <si>
    <t>Year-on-Year CAGR</t>
  </si>
  <si>
    <t>Phase</t>
  </si>
  <si>
    <t>Lead Optimisation</t>
  </si>
  <si>
    <t>Pre-clinical Phase</t>
  </si>
  <si>
    <t>Approval</t>
  </si>
  <si>
    <t>2 - 3</t>
  </si>
  <si>
    <t>1 - 5</t>
  </si>
  <si>
    <t>3 - 11</t>
  </si>
  <si>
    <t>10 - 60</t>
  </si>
  <si>
    <t>2 - 4</t>
  </si>
  <si>
    <t>Indicative R&amp;D costs for start-ups</t>
  </si>
  <si>
    <t>Source: Bogdan and Villiger (2010), Valuation in Life Sciences</t>
  </si>
  <si>
    <t>Free Cash Flow</t>
  </si>
  <si>
    <t>NPV</t>
  </si>
  <si>
    <t>Regulatory Phase</t>
  </si>
  <si>
    <t>Discount Rate by Phase</t>
  </si>
  <si>
    <t>Probability of Success</t>
  </si>
  <si>
    <t>Very high CAGR, accelerating market penetration, reputation</t>
  </si>
  <si>
    <t>Medium CAGR</t>
  </si>
  <si>
    <t>Medium growth companies</t>
  </si>
  <si>
    <t>Global economic steady-state growth</t>
  </si>
  <si>
    <t>High Growth companies</t>
  </si>
  <si>
    <t>NPV of the Project</t>
  </si>
  <si>
    <t>Sensitivity Analysis</t>
  </si>
  <si>
    <t>Initial Sales</t>
  </si>
  <si>
    <t>Total CAGR</t>
  </si>
  <si>
    <t>CAGR</t>
  </si>
  <si>
    <t>Implied DCF Valuation with changing CAGR Margin and initial Sales</t>
  </si>
  <si>
    <t>NPV of Project</t>
  </si>
  <si>
    <t>Sensitivity Analysis (DCF Valuation vs. NPV)</t>
  </si>
  <si>
    <t>NPV &gt; 0</t>
  </si>
  <si>
    <t>NPV &lt; 0</t>
  </si>
  <si>
    <t>Decreasing beta as product progresses to final stage of clinical development</t>
  </si>
  <si>
    <t>Risk of the firm and the project decreases as the product gets closer to the market</t>
  </si>
  <si>
    <t>Capital Asset Pricing Model</t>
  </si>
  <si>
    <t>Total (nominal) cost for late research phase and clinical trials is assumed at USD 200 mn.</t>
  </si>
  <si>
    <t>SG&amp;A                    (as a % of sales)</t>
  </si>
  <si>
    <t>Average cost for a New Molecular Entity (NME) is approximately USD 800 mn. according to Dimasi. However, this figure represents the cost of each successful product (i.e. includes cost of failures in clinical development)</t>
  </si>
  <si>
    <t>COGS (as a % of sales)</t>
  </si>
  <si>
    <t>EBIT Margin (3-Year Average)</t>
  </si>
  <si>
    <t>Cost (USD mn.)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</si>
</sst>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4" formatCode="_-* #,##0.00\ &quot;€&quot;_-;\-* #,##0.00\ &quot;€&quot;_-;_-* &quot;-&quot;??\ &quot;€&quot;_-;_-@_-"/>
    <numFmt numFmtId="164" formatCode="_-* #,##0.00_-;\-* #,##0.00_-;_-* &quot;-&quot;??_-;_-@_-"/>
    <numFmt numFmtId="165" formatCode="&quot;€&quot;\ #,##0;&quot;€&quot;\ \-#,##0"/>
    <numFmt numFmtId="166" formatCode="&quot;€&quot;\ #,##0;[Red]&quot;€&quot;\ \-#,##0"/>
    <numFmt numFmtId="167" formatCode="_ * #,##0.00_ ;_ * \-#,##0.00_ ;_ * &quot;-&quot;??_ ;_ @_ "/>
    <numFmt numFmtId="168" formatCode="0.0"/>
    <numFmt numFmtId="169" formatCode="0.0000"/>
    <numFmt numFmtId="170" formatCode="0.0%"/>
    <numFmt numFmtId="171" formatCode="[$€-2]\ #,##0;[$€-2]\ \-#,##0"/>
    <numFmt numFmtId="172" formatCode="General&quot;.&quot;"/>
    <numFmt numFmtId="173" formatCode="0&quot;A&quot;"/>
    <numFmt numFmtId="174" formatCode="dd\-mmm\-yyyy"/>
    <numFmt numFmtId="175" formatCode="0.0\ &quot;εκατ.&quot;"/>
    <numFmt numFmtId="176" formatCode="0.0\ &quot;x&quot;"/>
    <numFmt numFmtId="177" formatCode="#,##0.0;\(#,##0.0\);\-"/>
    <numFmt numFmtId="178" formatCode="0&quot;Π&quot;"/>
    <numFmt numFmtId="179" formatCode="&quot;€&quot;\ #,##0.00;[Red]&quot;€&quot;\ \-#,##0.00"/>
    <numFmt numFmtId="180" formatCode="_-* #,##0_-;\-* #,##0_-;_-* &quot;-&quot;??_-;_-@_-"/>
    <numFmt numFmtId="181" formatCode="#,##0.0"/>
  </numFmts>
  <fonts count="50">
    <font>
      <sz val="11"/>
      <color theme="1"/>
      <name val="Calibri"/>
      <family val="2"/>
      <scheme val="minor"/>
    </font>
    <font>
      <sz val="10"/>
      <name val="Arial"/>
      <charset val="161"/>
    </font>
    <font>
      <sz val="12"/>
      <color theme="1"/>
      <name val="Calibri"/>
      <family val="2"/>
      <charset val="161"/>
      <scheme val="minor"/>
    </font>
    <font>
      <sz val="10"/>
      <name val="Arial"/>
      <family val="2"/>
      <charset val="161"/>
    </font>
    <font>
      <sz val="11"/>
      <color theme="1"/>
      <name val="Arial"/>
      <family val="2"/>
      <charset val="161"/>
    </font>
    <font>
      <b/>
      <sz val="13"/>
      <color rgb="FFFF0000"/>
      <name val="Arial"/>
      <family val="2"/>
      <charset val="161"/>
    </font>
    <font>
      <sz val="13"/>
      <name val="Arial"/>
      <family val="2"/>
      <charset val="161"/>
    </font>
    <font>
      <sz val="13"/>
      <color theme="1"/>
      <name val="Arial"/>
      <family val="2"/>
      <charset val="161"/>
    </font>
    <font>
      <b/>
      <sz val="13"/>
      <name val="Arial"/>
      <family val="2"/>
      <charset val="161"/>
    </font>
    <font>
      <b/>
      <sz val="13"/>
      <color theme="0"/>
      <name val="Arial"/>
      <family val="2"/>
      <charset val="161"/>
    </font>
    <font>
      <b/>
      <sz val="13"/>
      <color rgb="FF008000"/>
      <name val="Arial"/>
      <family val="2"/>
      <charset val="161"/>
    </font>
    <font>
      <b/>
      <sz val="10"/>
      <name val="Arial"/>
      <family val="2"/>
      <charset val="161"/>
    </font>
    <font>
      <sz val="10"/>
      <color indexed="10"/>
      <name val="Arial"/>
      <family val="2"/>
    </font>
    <font>
      <sz val="10"/>
      <color indexed="62"/>
      <name val="Arial"/>
      <family val="2"/>
    </font>
    <font>
      <sz val="10"/>
      <color theme="1"/>
      <name val="Verdana"/>
      <family val="2"/>
    </font>
    <font>
      <sz val="11"/>
      <color theme="1"/>
      <name val="Calibri"/>
      <family val="2"/>
      <charset val="134"/>
      <scheme val="minor"/>
    </font>
    <font>
      <b/>
      <sz val="11"/>
      <color theme="1"/>
      <name val="Arial"/>
      <family val="2"/>
      <charset val="161"/>
    </font>
    <font>
      <i/>
      <sz val="10"/>
      <color theme="1"/>
      <name val="Arial"/>
      <family val="2"/>
      <charset val="161"/>
    </font>
    <font>
      <sz val="11"/>
      <color rgb="FF002060"/>
      <name val="Arial"/>
      <family val="2"/>
      <charset val="161"/>
    </font>
    <font>
      <sz val="11"/>
      <color rgb="FFFF0000"/>
      <name val="Arial"/>
      <family val="2"/>
      <charset val="161"/>
    </font>
    <font>
      <i/>
      <sz val="9"/>
      <color theme="1"/>
      <name val="Arial"/>
      <family val="2"/>
      <charset val="161"/>
    </font>
    <font>
      <i/>
      <sz val="9"/>
      <color rgb="FFFF0000"/>
      <name val="Arial"/>
      <family val="2"/>
      <charset val="161"/>
    </font>
    <font>
      <sz val="11"/>
      <color theme="1"/>
      <name val="Calibri"/>
      <family val="2"/>
      <scheme val="minor"/>
    </font>
    <font>
      <sz val="10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4"/>
      <color theme="6" tint="-0.249977111117893"/>
      <name val="Arial"/>
      <family val="2"/>
      <charset val="161"/>
    </font>
    <font>
      <i/>
      <sz val="11"/>
      <color theme="1"/>
      <name val="Arial"/>
      <family val="2"/>
      <charset val="161"/>
    </font>
    <font>
      <sz val="11"/>
      <color rgb="FF001E64"/>
      <name val="Arial"/>
      <family val="2"/>
      <charset val="161"/>
    </font>
    <font>
      <b/>
      <sz val="13"/>
      <color rgb="FF001E64"/>
      <name val="Arial"/>
      <family val="2"/>
      <charset val="161"/>
    </font>
    <font>
      <sz val="13"/>
      <color rgb="FF001E64"/>
      <name val="Arial"/>
      <family val="2"/>
      <charset val="161"/>
    </font>
    <font>
      <b/>
      <u/>
      <sz val="13"/>
      <color rgb="FF001E64"/>
      <name val="Arial"/>
      <family val="2"/>
      <charset val="161"/>
    </font>
    <font>
      <sz val="16"/>
      <color rgb="FF001E64"/>
      <name val="Arial"/>
      <family val="2"/>
      <charset val="161"/>
    </font>
    <font>
      <b/>
      <i/>
      <sz val="16"/>
      <color rgb="FF001E64"/>
      <name val="Arial"/>
      <family val="2"/>
      <charset val="161"/>
    </font>
    <font>
      <b/>
      <sz val="15"/>
      <color rgb="FF001E64"/>
      <name val="Arial"/>
      <family val="2"/>
      <charset val="161"/>
    </font>
    <font>
      <b/>
      <sz val="13"/>
      <color theme="1"/>
      <name val="Arial"/>
      <charset val="161"/>
    </font>
    <font>
      <sz val="13"/>
      <color rgb="FF000000"/>
      <name val="Arial"/>
      <family val="2"/>
      <charset val="161"/>
    </font>
    <font>
      <b/>
      <sz val="13"/>
      <color rgb="FF000000"/>
      <name val="Arial"/>
      <charset val="161"/>
    </font>
    <font>
      <sz val="13"/>
      <color rgb="FF00286E"/>
      <name val="Arial"/>
      <charset val="161"/>
    </font>
    <font>
      <b/>
      <sz val="13"/>
      <color rgb="FF00286E"/>
      <name val="Arial"/>
      <charset val="161"/>
    </font>
    <font>
      <b/>
      <sz val="14"/>
      <color rgb="FF00286E"/>
      <name val="Arial"/>
      <charset val="161"/>
    </font>
    <font>
      <b/>
      <sz val="14"/>
      <color theme="1"/>
      <name val="Arial"/>
      <charset val="161"/>
    </font>
    <font>
      <b/>
      <sz val="15"/>
      <color theme="0"/>
      <name val="Arial"/>
      <charset val="161"/>
    </font>
    <font>
      <b/>
      <sz val="14"/>
      <color rgb="FF002060"/>
      <name val="Arial"/>
      <charset val="161"/>
    </font>
    <font>
      <sz val="13"/>
      <color rgb="FF002060"/>
      <name val="Arial"/>
      <charset val="161"/>
    </font>
    <font>
      <b/>
      <sz val="16"/>
      <color theme="4"/>
      <name val="Arial"/>
      <charset val="161"/>
    </font>
    <font>
      <sz val="14"/>
      <color theme="1"/>
      <name val="Arial"/>
      <charset val="161"/>
    </font>
    <font>
      <b/>
      <sz val="14"/>
      <color rgb="FF001E64"/>
      <name val="Arial"/>
      <charset val="161"/>
    </font>
    <font>
      <sz val="13"/>
      <color rgb="FFFF0000"/>
      <name val="Arial"/>
      <charset val="161"/>
    </font>
    <font>
      <b/>
      <i/>
      <sz val="13"/>
      <color rgb="FF001E64"/>
      <name val="Arial"/>
      <charset val="161"/>
    </font>
  </fonts>
  <fills count="13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9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6D200"/>
        <bgColor indexed="64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/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 style="dotted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65">
    <xf numFmtId="0" fontId="0" fillId="0" borderId="0"/>
    <xf numFmtId="0" fontId="1" fillId="0" borderId="0"/>
    <xf numFmtId="4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3" fontId="11" fillId="3" borderId="0" applyFont="0" applyFill="0" applyBorder="0" applyAlignment="0" applyProtection="0"/>
    <xf numFmtId="164" fontId="14" fillId="0" borderId="0" applyFont="0" applyFill="0" applyBorder="0" applyAlignment="0" applyProtection="0"/>
    <xf numFmtId="167" fontId="15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0" fontId="3" fillId="4" borderId="2" applyNumberFormat="0" applyFont="0" applyBorder="0" applyAlignment="0" applyProtection="0">
      <protection locked="0"/>
    </xf>
    <xf numFmtId="10" fontId="3" fillId="4" borderId="2" applyNumberFormat="0" applyFont="0" applyBorder="0" applyAlignment="0" applyProtection="0">
      <protection locked="0"/>
    </xf>
    <xf numFmtId="175" fontId="3" fillId="0" borderId="6" applyFont="0" applyFill="0" applyBorder="0" applyAlignment="0" applyProtection="0">
      <alignment vertical="center"/>
    </xf>
    <xf numFmtId="175" fontId="3" fillId="0" borderId="6" applyFont="0" applyFill="0" applyBorder="0" applyAlignment="0" applyProtection="0">
      <alignment vertical="center"/>
    </xf>
    <xf numFmtId="169" fontId="12" fillId="4" borderId="2" applyFont="0" applyFill="0" applyBorder="0" applyAlignment="0" applyProtection="0">
      <protection locked="0"/>
    </xf>
    <xf numFmtId="10" fontId="13" fillId="4" borderId="2" applyNumberFormat="0" applyFill="0" applyBorder="0" applyAlignment="0" applyProtection="0">
      <protection locked="0"/>
    </xf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14" fillId="0" borderId="0"/>
    <xf numFmtId="177" fontId="3" fillId="0" borderId="0"/>
    <xf numFmtId="177" fontId="3" fillId="0" borderId="0"/>
    <xf numFmtId="177" fontId="3" fillId="0" borderId="0"/>
    <xf numFmtId="0" fontId="14" fillId="2" borderId="1" applyNumberFormat="0" applyFont="0" applyAlignment="0" applyProtection="0"/>
    <xf numFmtId="170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10" fontId="3" fillId="5" borderId="2" applyFont="0" applyFill="0" applyBorder="0" applyAlignment="0" applyProtection="0">
      <protection locked="0"/>
    </xf>
    <xf numFmtId="178" fontId="11" fillId="3" borderId="0" applyFont="0" applyFill="0" applyBorder="0" applyAlignment="0" applyProtection="0"/>
    <xf numFmtId="10" fontId="12" fillId="4" borderId="2" applyNumberFormat="0" applyFill="0" applyBorder="0" applyAlignment="0" applyProtection="0">
      <protection locked="0"/>
    </xf>
    <xf numFmtId="10" fontId="3" fillId="6" borderId="2" applyNumberFormat="0" applyFont="0" applyBorder="0" applyAlignment="0" applyProtection="0">
      <protection locked="0"/>
    </xf>
    <xf numFmtId="9" fontId="22" fillId="0" borderId="0" applyFont="0" applyFill="0" applyBorder="0" applyAlignment="0" applyProtection="0"/>
    <xf numFmtId="0" fontId="23" fillId="0" borderId="0"/>
    <xf numFmtId="9" fontId="2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2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</cellStyleXfs>
  <cellXfs count="210">
    <xf numFmtId="0" fontId="0" fillId="0" borderId="0" xfId="0"/>
    <xf numFmtId="0" fontId="6" fillId="0" borderId="0" xfId="1" applyFont="1" applyAlignment="1">
      <alignment horizontal="center" vertical="center"/>
    </xf>
    <xf numFmtId="1" fontId="6" fillId="0" borderId="0" xfId="1" applyNumberFormat="1" applyFont="1" applyAlignment="1">
      <alignment horizontal="center" vertical="center"/>
    </xf>
    <xf numFmtId="0" fontId="6" fillId="0" borderId="0" xfId="7" applyFont="1" applyAlignment="1">
      <alignment vertical="center" wrapText="1"/>
    </xf>
    <xf numFmtId="0" fontId="6" fillId="0" borderId="4" xfId="7" applyFont="1" applyBorder="1" applyAlignment="1">
      <alignment horizontal="center" vertical="center"/>
    </xf>
    <xf numFmtId="0" fontId="6" fillId="0" borderId="0" xfId="7" applyFont="1" applyBorder="1" applyAlignment="1">
      <alignment horizontal="center" vertical="center" wrapText="1"/>
    </xf>
    <xf numFmtId="0" fontId="6" fillId="0" borderId="0" xfId="7" applyFont="1" applyAlignment="1">
      <alignment horizontal="left" vertical="center" wrapText="1"/>
    </xf>
    <xf numFmtId="1" fontId="6" fillId="0" borderId="0" xfId="7" applyNumberFormat="1" applyFont="1" applyAlignment="1">
      <alignment horizontal="center" vertical="center" wrapText="1"/>
    </xf>
    <xf numFmtId="0" fontId="10" fillId="0" borderId="0" xfId="7" applyFont="1" applyBorder="1" applyAlignment="1">
      <alignment horizontal="center" vertical="center" wrapText="1"/>
    </xf>
    <xf numFmtId="0" fontId="16" fillId="0" borderId="0" xfId="24" applyFont="1" applyAlignment="1">
      <alignment vertical="center"/>
    </xf>
    <xf numFmtId="0" fontId="17" fillId="0" borderId="0" xfId="24" applyFont="1" applyAlignment="1">
      <alignment vertical="center"/>
    </xf>
    <xf numFmtId="0" fontId="18" fillId="7" borderId="5" xfId="24" applyFont="1" applyFill="1" applyBorder="1" applyAlignment="1">
      <alignment vertical="center"/>
    </xf>
    <xf numFmtId="3" fontId="18" fillId="7" borderId="5" xfId="24" applyNumberFormat="1" applyFont="1" applyFill="1" applyBorder="1" applyAlignment="1">
      <alignment horizontal="center" vertical="center"/>
    </xf>
    <xf numFmtId="168" fontId="19" fillId="7" borderId="5" xfId="24" applyNumberFormat="1" applyFont="1" applyFill="1" applyBorder="1" applyAlignment="1">
      <alignment horizontal="center" vertical="center"/>
    </xf>
    <xf numFmtId="168" fontId="18" fillId="7" borderId="5" xfId="24" applyNumberFormat="1" applyFont="1" applyFill="1" applyBorder="1" applyAlignment="1">
      <alignment horizontal="center" vertical="center"/>
    </xf>
    <xf numFmtId="168" fontId="18" fillId="7" borderId="9" xfId="24" applyNumberFormat="1" applyFont="1" applyFill="1" applyBorder="1" applyAlignment="1">
      <alignment horizontal="center" vertical="center"/>
    </xf>
    <xf numFmtId="0" fontId="20" fillId="0" borderId="0" xfId="24" applyFont="1" applyAlignment="1">
      <alignment vertical="center"/>
    </xf>
    <xf numFmtId="0" fontId="21" fillId="0" borderId="0" xfId="24" applyFont="1" applyBorder="1" applyAlignment="1">
      <alignment horizontal="left" vertical="center"/>
    </xf>
    <xf numFmtId="3" fontId="6" fillId="0" borderId="0" xfId="1" applyNumberFormat="1" applyFont="1" applyAlignment="1">
      <alignment horizontal="center" vertical="center"/>
    </xf>
    <xf numFmtId="0" fontId="8" fillId="0" borderId="0" xfId="7" applyFont="1" applyAlignment="1">
      <alignment horizontal="center" vertical="center"/>
    </xf>
    <xf numFmtId="0" fontId="16" fillId="0" borderId="0" xfId="24" applyFont="1" applyAlignment="1">
      <alignment vertical="center" wrapText="1"/>
    </xf>
    <xf numFmtId="3" fontId="18" fillId="7" borderId="13" xfId="24" applyNumberFormat="1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center" vertical="center"/>
    </xf>
    <xf numFmtId="168" fontId="28" fillId="7" borderId="9" xfId="24" applyNumberFormat="1" applyFont="1" applyFill="1" applyBorder="1" applyAlignment="1">
      <alignment horizontal="center" vertical="center"/>
    </xf>
    <xf numFmtId="168" fontId="28" fillId="7" borderId="5" xfId="24" applyNumberFormat="1" applyFont="1" applyFill="1" applyBorder="1" applyAlignment="1">
      <alignment horizontal="center" vertical="center"/>
    </xf>
    <xf numFmtId="0" fontId="29" fillId="0" borderId="0" xfId="7" applyFont="1" applyBorder="1" applyAlignment="1">
      <alignment vertical="center" wrapText="1"/>
    </xf>
    <xf numFmtId="0" fontId="29" fillId="0" borderId="0" xfId="7" applyFont="1" applyFill="1" applyBorder="1" applyAlignment="1">
      <alignment horizontal="center" vertical="center" wrapText="1"/>
    </xf>
    <xf numFmtId="0" fontId="30" fillId="0" borderId="0" xfId="7" applyFont="1" applyFill="1" applyBorder="1" applyAlignment="1">
      <alignment horizontal="center" vertical="center" wrapText="1"/>
    </xf>
    <xf numFmtId="0" fontId="29" fillId="0" borderId="0" xfId="7" applyFont="1" applyAlignment="1">
      <alignment horizontal="left" vertical="center" wrapText="1"/>
    </xf>
    <xf numFmtId="0" fontId="30" fillId="0" borderId="0" xfId="7" applyFont="1" applyFill="1" applyAlignment="1">
      <alignment horizontal="center" vertical="center" wrapText="1"/>
    </xf>
    <xf numFmtId="0" fontId="30" fillId="0" borderId="0" xfId="7" applyFont="1" applyBorder="1" applyAlignment="1">
      <alignment horizontal="center" vertical="center" wrapText="1"/>
    </xf>
    <xf numFmtId="0" fontId="30" fillId="0" borderId="0" xfId="7" applyFont="1" applyFill="1" applyAlignment="1">
      <alignment horizontal="left" vertical="center" wrapText="1"/>
    </xf>
    <xf numFmtId="170" fontId="30" fillId="0" borderId="0" xfId="10" applyNumberFormat="1" applyFont="1" applyFill="1" applyBorder="1" applyAlignment="1">
      <alignment horizontal="center" vertical="center" wrapText="1"/>
    </xf>
    <xf numFmtId="170" fontId="30" fillId="0" borderId="0" xfId="7" applyNumberFormat="1" applyFont="1" applyFill="1" applyBorder="1" applyAlignment="1">
      <alignment horizontal="center" vertical="center" wrapText="1"/>
    </xf>
    <xf numFmtId="0" fontId="31" fillId="0" borderId="0" xfId="7" applyFont="1" applyFill="1" applyAlignment="1">
      <alignment horizontal="center" vertical="center" wrapText="1"/>
    </xf>
    <xf numFmtId="0" fontId="30" fillId="0" borderId="0" xfId="7" applyFont="1" applyAlignment="1">
      <alignment horizontal="left" vertical="center" wrapText="1"/>
    </xf>
    <xf numFmtId="0" fontId="29" fillId="0" borderId="0" xfId="7" applyFont="1" applyAlignment="1">
      <alignment horizontal="center" vertical="center" wrapText="1"/>
    </xf>
    <xf numFmtId="0" fontId="30" fillId="10" borderId="0" xfId="7" applyFont="1" applyFill="1" applyBorder="1" applyAlignment="1">
      <alignment horizontal="center" vertical="center" wrapText="1"/>
    </xf>
    <xf numFmtId="1" fontId="30" fillId="10" borderId="0" xfId="7" applyNumberFormat="1" applyFont="1" applyFill="1" applyBorder="1" applyAlignment="1">
      <alignment horizontal="center" vertical="center" wrapText="1"/>
    </xf>
    <xf numFmtId="0" fontId="30" fillId="0" borderId="0" xfId="1" applyFont="1" applyAlignment="1">
      <alignment horizontal="left" vertical="center"/>
    </xf>
    <xf numFmtId="0" fontId="29" fillId="0" borderId="0" xfId="1" applyFont="1" applyAlignment="1">
      <alignment horizontal="center" vertical="center"/>
    </xf>
    <xf numFmtId="1" fontId="30" fillId="0" borderId="0" xfId="1" applyNumberFormat="1" applyFont="1" applyFill="1" applyAlignment="1">
      <alignment horizontal="center" vertical="center"/>
    </xf>
    <xf numFmtId="170" fontId="30" fillId="0" borderId="0" xfId="35" applyNumberFormat="1" applyFont="1" applyAlignment="1">
      <alignment horizontal="center" vertical="center"/>
    </xf>
    <xf numFmtId="170" fontId="30" fillId="0" borderId="0" xfId="35" applyNumberFormat="1" applyFont="1" applyFill="1" applyAlignment="1">
      <alignment horizontal="center" vertical="center"/>
    </xf>
    <xf numFmtId="0" fontId="30" fillId="0" borderId="0" xfId="1" applyFont="1" applyAlignment="1">
      <alignment horizontal="center" vertical="center"/>
    </xf>
    <xf numFmtId="9" fontId="30" fillId="0" borderId="0" xfId="35" applyFont="1" applyFill="1" applyAlignment="1">
      <alignment horizontal="center" vertical="center"/>
    </xf>
    <xf numFmtId="9" fontId="30" fillId="0" borderId="0" xfId="35" applyFont="1" applyAlignment="1">
      <alignment horizontal="center" vertical="center"/>
    </xf>
    <xf numFmtId="2" fontId="30" fillId="0" borderId="0" xfId="1" applyNumberFormat="1" applyFont="1" applyFill="1" applyAlignment="1">
      <alignment horizontal="center" vertical="center"/>
    </xf>
    <xf numFmtId="9" fontId="30" fillId="0" borderId="0" xfId="1" applyNumberFormat="1" applyFont="1" applyAlignment="1">
      <alignment horizontal="right" vertical="center"/>
    </xf>
    <xf numFmtId="9" fontId="30" fillId="0" borderId="0" xfId="1" applyNumberFormat="1" applyFont="1" applyFill="1" applyAlignment="1">
      <alignment horizontal="center" vertical="center"/>
    </xf>
    <xf numFmtId="9" fontId="30" fillId="0" borderId="0" xfId="1" applyNumberFormat="1" applyFont="1" applyAlignment="1">
      <alignment horizontal="center" vertical="center"/>
    </xf>
    <xf numFmtId="2" fontId="30" fillId="0" borderId="0" xfId="1" applyNumberFormat="1" applyFont="1" applyAlignment="1">
      <alignment horizontal="center" vertical="center"/>
    </xf>
    <xf numFmtId="0" fontId="30" fillId="0" borderId="0" xfId="1" applyFont="1" applyFill="1" applyAlignment="1">
      <alignment horizontal="left" vertical="center"/>
    </xf>
    <xf numFmtId="0" fontId="30" fillId="0" borderId="0" xfId="1" applyFont="1" applyFill="1" applyAlignment="1">
      <alignment horizontal="center" vertical="center"/>
    </xf>
    <xf numFmtId="168" fontId="30" fillId="0" borderId="0" xfId="1" applyNumberFormat="1" applyFont="1" applyAlignment="1">
      <alignment horizontal="center" vertical="center"/>
    </xf>
    <xf numFmtId="9" fontId="30" fillId="0" borderId="0" xfId="5" applyFont="1" applyAlignment="1">
      <alignment horizontal="center" vertical="center"/>
    </xf>
    <xf numFmtId="1" fontId="30" fillId="0" borderId="0" xfId="1" applyNumberFormat="1" applyFont="1" applyAlignment="1">
      <alignment horizontal="center" vertical="center"/>
    </xf>
    <xf numFmtId="10" fontId="30" fillId="0" borderId="0" xfId="35" applyNumberFormat="1" applyFont="1" applyAlignment="1">
      <alignment horizontal="center" vertical="center"/>
    </xf>
    <xf numFmtId="0" fontId="30" fillId="0" borderId="0" xfId="1" applyFont="1" applyFill="1" applyBorder="1" applyAlignment="1">
      <alignment horizontal="center" vertical="center"/>
    </xf>
    <xf numFmtId="0" fontId="29" fillId="0" borderId="0" xfId="1" applyFont="1" applyFill="1" applyBorder="1" applyAlignment="1">
      <alignment horizontal="right" vertical="center"/>
    </xf>
    <xf numFmtId="2" fontId="30" fillId="0" borderId="0" xfId="1" applyNumberFormat="1" applyFont="1" applyFill="1" applyBorder="1" applyAlignment="1">
      <alignment horizontal="center" vertical="center"/>
    </xf>
    <xf numFmtId="0" fontId="29" fillId="0" borderId="0" xfId="1" applyFont="1" applyFill="1" applyBorder="1" applyAlignment="1">
      <alignment horizontal="center" vertical="center"/>
    </xf>
    <xf numFmtId="3" fontId="29" fillId="0" borderId="0" xfId="1" applyNumberFormat="1" applyFont="1" applyFill="1" applyBorder="1" applyAlignment="1">
      <alignment horizontal="center" vertical="center"/>
    </xf>
    <xf numFmtId="9" fontId="30" fillId="0" borderId="0" xfId="1" applyNumberFormat="1" applyFont="1" applyFill="1" applyBorder="1" applyAlignment="1">
      <alignment horizontal="center" vertical="center"/>
    </xf>
    <xf numFmtId="179" fontId="30" fillId="0" borderId="0" xfId="1" applyNumberFormat="1" applyFont="1" applyFill="1" applyBorder="1" applyAlignment="1">
      <alignment horizontal="center" vertical="center"/>
    </xf>
    <xf numFmtId="166" fontId="30" fillId="0" borderId="0" xfId="1" applyNumberFormat="1" applyFont="1" applyFill="1" applyBorder="1" applyAlignment="1">
      <alignment horizontal="center" vertical="center"/>
    </xf>
    <xf numFmtId="165" fontId="30" fillId="0" borderId="0" xfId="1" applyNumberFormat="1" applyFont="1" applyFill="1" applyBorder="1" applyAlignment="1">
      <alignment horizontal="center" vertical="center"/>
    </xf>
    <xf numFmtId="0" fontId="30" fillId="0" borderId="0" xfId="4" applyFont="1" applyFill="1" applyBorder="1" applyAlignment="1">
      <alignment horizontal="right" vertical="center"/>
    </xf>
    <xf numFmtId="169" fontId="30" fillId="0" borderId="0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5" fillId="0" borderId="0" xfId="7" applyFont="1" applyFill="1" applyAlignment="1">
      <alignment vertical="center"/>
    </xf>
    <xf numFmtId="0" fontId="6" fillId="0" borderId="0" xfId="7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9" fillId="11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7" applyFont="1" applyAlignment="1">
      <alignment vertical="center"/>
    </xf>
    <xf numFmtId="0" fontId="7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0" borderId="0" xfId="0" applyFont="1" applyFill="1" applyAlignment="1">
      <alignment vertical="center"/>
    </xf>
    <xf numFmtId="2" fontId="30" fillId="0" borderId="0" xfId="7" applyNumberFormat="1" applyFont="1" applyFill="1" applyAlignment="1">
      <alignment horizontal="center" vertical="center"/>
    </xf>
    <xf numFmtId="2" fontId="30" fillId="0" borderId="0" xfId="7" applyNumberFormat="1" applyFont="1" applyFill="1" applyAlignment="1">
      <alignment horizontal="right" vertical="center"/>
    </xf>
    <xf numFmtId="1" fontId="29" fillId="0" borderId="0" xfId="7" applyNumberFormat="1" applyFont="1" applyFill="1" applyAlignment="1">
      <alignment horizontal="center" vertical="center"/>
    </xf>
    <xf numFmtId="171" fontId="29" fillId="0" borderId="0" xfId="7" applyNumberFormat="1" applyFont="1" applyAlignment="1">
      <alignment horizontal="center" vertical="center"/>
    </xf>
    <xf numFmtId="2" fontId="6" fillId="0" borderId="0" xfId="7" applyNumberFormat="1" applyFont="1" applyFill="1" applyAlignment="1">
      <alignment horizontal="center" vertical="center"/>
    </xf>
    <xf numFmtId="2" fontId="6" fillId="0" borderId="0" xfId="7" applyNumberFormat="1" applyFont="1" applyFill="1" applyAlignment="1">
      <alignment horizontal="right" vertical="center"/>
    </xf>
    <xf numFmtId="1" fontId="10" fillId="0" borderId="0" xfId="7" applyNumberFormat="1" applyFont="1" applyFill="1" applyAlignment="1">
      <alignment horizontal="center" vertical="center"/>
    </xf>
    <xf numFmtId="171" fontId="8" fillId="0" borderId="0" xfId="7" applyNumberFormat="1" applyFont="1" applyAlignment="1">
      <alignment horizontal="center" vertical="center"/>
    </xf>
    <xf numFmtId="171" fontId="8" fillId="0" borderId="0" xfId="7" applyNumberFormat="1" applyFont="1" applyFill="1" applyAlignment="1">
      <alignment horizontal="center" vertical="center"/>
    </xf>
    <xf numFmtId="2" fontId="29" fillId="0" borderId="0" xfId="7" applyNumberFormat="1" applyFont="1" applyFill="1" applyAlignment="1">
      <alignment horizontal="center" vertical="center"/>
    </xf>
    <xf numFmtId="0" fontId="32" fillId="0" borderId="0" xfId="0" applyFont="1" applyAlignment="1">
      <alignment vertical="center"/>
    </xf>
    <xf numFmtId="171" fontId="6" fillId="0" borderId="0" xfId="7" applyNumberFormat="1" applyFont="1" applyAlignment="1">
      <alignment horizontal="center" vertical="center"/>
    </xf>
    <xf numFmtId="0" fontId="32" fillId="0" borderId="0" xfId="7" applyFont="1" applyAlignment="1">
      <alignment vertical="center"/>
    </xf>
    <xf numFmtId="3" fontId="26" fillId="0" borderId="0" xfId="7" applyNumberFormat="1" applyFont="1" applyFill="1" applyAlignment="1">
      <alignment horizontal="left" vertical="center"/>
    </xf>
    <xf numFmtId="0" fontId="33" fillId="0" borderId="0" xfId="7" applyFont="1" applyAlignment="1">
      <alignment vertical="center"/>
    </xf>
    <xf numFmtId="2" fontId="6" fillId="0" borderId="0" xfId="7" applyNumberFormat="1" applyFont="1" applyAlignment="1">
      <alignment horizontal="center" vertical="center"/>
    </xf>
    <xf numFmtId="0" fontId="6" fillId="0" borderId="0" xfId="7" applyFont="1" applyAlignment="1">
      <alignment horizontal="center" vertical="center"/>
    </xf>
    <xf numFmtId="0" fontId="6" fillId="0" borderId="0" xfId="1" applyFont="1" applyAlignment="1">
      <alignment vertical="center"/>
    </xf>
    <xf numFmtId="0" fontId="9" fillId="11" borderId="0" xfId="1" applyFont="1" applyFill="1" applyAlignment="1">
      <alignment vertical="center"/>
    </xf>
    <xf numFmtId="0" fontId="9" fillId="11" borderId="0" xfId="1" applyFont="1" applyFill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9" fillId="0" borderId="0" xfId="1" applyFont="1" applyFill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170" fontId="30" fillId="0" borderId="0" xfId="35" applyNumberFormat="1" applyFont="1" applyAlignment="1">
      <alignment vertical="center"/>
    </xf>
    <xf numFmtId="0" fontId="30" fillId="0" borderId="0" xfId="0" applyFont="1" applyAlignment="1">
      <alignment vertical="center"/>
    </xf>
    <xf numFmtId="9" fontId="30" fillId="0" borderId="0" xfId="0" applyNumberFormat="1" applyFont="1" applyAlignment="1">
      <alignment vertical="center"/>
    </xf>
    <xf numFmtId="2" fontId="30" fillId="0" borderId="0" xfId="0" applyNumberFormat="1" applyFont="1" applyFill="1" applyAlignment="1">
      <alignment vertical="center"/>
    </xf>
    <xf numFmtId="168" fontId="30" fillId="0" borderId="0" xfId="0" applyNumberFormat="1" applyFont="1" applyAlignment="1">
      <alignment vertical="center"/>
    </xf>
    <xf numFmtId="10" fontId="30" fillId="0" borderId="0" xfId="35" applyNumberFormat="1" applyFont="1" applyAlignment="1">
      <alignment vertical="center"/>
    </xf>
    <xf numFmtId="0" fontId="6" fillId="0" borderId="0" xfId="1" applyFont="1" applyFill="1" applyBorder="1" applyAlignment="1">
      <alignment vertical="center"/>
    </xf>
    <xf numFmtId="2" fontId="30" fillId="0" borderId="0" xfId="1" applyNumberFormat="1" applyFont="1" applyFill="1" applyBorder="1" applyAlignment="1">
      <alignment vertical="center"/>
    </xf>
    <xf numFmtId="2" fontId="30" fillId="0" borderId="0" xfId="1" applyNumberFormat="1" applyFont="1" applyAlignment="1">
      <alignment vertical="center"/>
    </xf>
    <xf numFmtId="2" fontId="30" fillId="0" borderId="0" xfId="0" applyNumberFormat="1" applyFont="1" applyAlignment="1">
      <alignment vertical="center"/>
    </xf>
    <xf numFmtId="0" fontId="30" fillId="0" borderId="0" xfId="1" applyFont="1" applyFill="1" applyBorder="1" applyAlignment="1">
      <alignment vertical="center"/>
    </xf>
    <xf numFmtId="0" fontId="30" fillId="0" borderId="0" xfId="1" applyFont="1" applyAlignment="1">
      <alignment vertical="center"/>
    </xf>
    <xf numFmtId="170" fontId="30" fillId="0" borderId="0" xfId="35" applyNumberFormat="1" applyFont="1" applyFill="1" applyBorder="1" applyAlignment="1">
      <alignment vertical="center"/>
    </xf>
    <xf numFmtId="9" fontId="6" fillId="0" borderId="0" xfId="5" applyFont="1" applyFill="1" applyBorder="1" applyAlignment="1">
      <alignment horizontal="center" vertical="center"/>
    </xf>
    <xf numFmtId="9" fontId="30" fillId="0" borderId="0" xfId="5" applyFont="1" applyFill="1" applyBorder="1" applyAlignment="1">
      <alignment horizontal="center" vertical="center"/>
    </xf>
    <xf numFmtId="1" fontId="30" fillId="0" borderId="0" xfId="1" applyNumberFormat="1" applyFont="1" applyFill="1" applyBorder="1" applyAlignment="1">
      <alignment horizontal="center" vertical="center"/>
    </xf>
    <xf numFmtId="180" fontId="30" fillId="0" borderId="0" xfId="112" applyNumberFormat="1" applyFont="1" applyFill="1" applyBorder="1" applyAlignment="1">
      <alignment vertical="center"/>
    </xf>
    <xf numFmtId="2" fontId="6" fillId="0" borderId="0" xfId="1" applyNumberFormat="1" applyFont="1" applyAlignment="1">
      <alignment vertical="center"/>
    </xf>
    <xf numFmtId="3" fontId="32" fillId="0" borderId="0" xfId="7" applyNumberFormat="1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vertical="center" wrapText="1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34" fillId="0" borderId="0" xfId="0" applyFont="1" applyAlignment="1">
      <alignment vertical="center"/>
    </xf>
    <xf numFmtId="3" fontId="7" fillId="0" borderId="0" xfId="0" applyNumberFormat="1" applyFont="1" applyAlignment="1">
      <alignment vertical="center"/>
    </xf>
    <xf numFmtId="3" fontId="6" fillId="0" borderId="0" xfId="1" applyNumberFormat="1" applyFont="1" applyAlignment="1">
      <alignment vertical="center"/>
    </xf>
    <xf numFmtId="180" fontId="35" fillId="0" borderId="0" xfId="0" applyNumberFormat="1" applyFont="1" applyAlignment="1">
      <alignment horizontal="center" vertical="center"/>
    </xf>
    <xf numFmtId="181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36" fillId="0" borderId="0" xfId="0" applyNumberFormat="1" applyFont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3" fontId="35" fillId="0" borderId="0" xfId="0" applyNumberFormat="1" applyFont="1" applyAlignment="1">
      <alignment vertical="center"/>
    </xf>
    <xf numFmtId="3" fontId="37" fillId="0" borderId="0" xfId="0" applyNumberFormat="1" applyFont="1" applyAlignment="1">
      <alignment horizontal="right" vertical="center"/>
    </xf>
    <xf numFmtId="0" fontId="35" fillId="0" borderId="0" xfId="0" applyFont="1" applyAlignment="1">
      <alignment horizontal="right" vertical="center"/>
    </xf>
    <xf numFmtId="0" fontId="38" fillId="0" borderId="0" xfId="0" applyFont="1" applyAlignment="1">
      <alignment vertical="center"/>
    </xf>
    <xf numFmtId="3" fontId="40" fillId="0" borderId="0" xfId="1" applyNumberFormat="1" applyFont="1" applyFill="1" applyBorder="1" applyAlignment="1">
      <alignment horizontal="center" vertical="center"/>
    </xf>
    <xf numFmtId="0" fontId="39" fillId="0" borderId="22" xfId="0" applyFont="1" applyBorder="1" applyAlignment="1">
      <alignment vertical="center"/>
    </xf>
    <xf numFmtId="0" fontId="39" fillId="0" borderId="25" xfId="0" applyFont="1" applyBorder="1" applyAlignment="1">
      <alignment vertical="center"/>
    </xf>
    <xf numFmtId="0" fontId="39" fillId="0" borderId="25" xfId="1" applyFont="1" applyBorder="1" applyAlignment="1">
      <alignment vertical="center"/>
    </xf>
    <xf numFmtId="0" fontId="39" fillId="0" borderId="23" xfId="0" applyFont="1" applyBorder="1" applyAlignment="1">
      <alignment vertical="center"/>
    </xf>
    <xf numFmtId="9" fontId="39" fillId="0" borderId="19" xfId="35" applyFont="1" applyBorder="1" applyAlignment="1">
      <alignment vertical="center"/>
    </xf>
    <xf numFmtId="3" fontId="38" fillId="8" borderId="0" xfId="0" applyNumberFormat="1" applyFont="1" applyFill="1" applyAlignment="1">
      <alignment horizontal="right" vertical="center"/>
    </xf>
    <xf numFmtId="3" fontId="38" fillId="8" borderId="0" xfId="1" applyNumberFormat="1" applyFont="1" applyFill="1" applyAlignment="1">
      <alignment horizontal="right" vertical="center"/>
    </xf>
    <xf numFmtId="9" fontId="39" fillId="0" borderId="21" xfId="35" applyFont="1" applyBorder="1" applyAlignment="1">
      <alignment vertical="center"/>
    </xf>
    <xf numFmtId="3" fontId="38" fillId="12" borderId="0" xfId="1" applyNumberFormat="1" applyFont="1" applyFill="1" applyAlignment="1">
      <alignment horizontal="right" vertical="center"/>
    </xf>
    <xf numFmtId="3" fontId="38" fillId="12" borderId="0" xfId="0" applyNumberFormat="1" applyFont="1" applyFill="1" applyAlignment="1">
      <alignment horizontal="right" vertical="center"/>
    </xf>
    <xf numFmtId="9" fontId="38" fillId="0" borderId="21" xfId="0" applyNumberFormat="1" applyFont="1" applyBorder="1" applyAlignment="1">
      <alignment vertical="center"/>
    </xf>
    <xf numFmtId="9" fontId="38" fillId="0" borderId="23" xfId="0" applyNumberFormat="1" applyFont="1" applyBorder="1" applyAlignment="1">
      <alignment vertical="center"/>
    </xf>
    <xf numFmtId="0" fontId="8" fillId="0" borderId="0" xfId="7" applyFont="1" applyFill="1" applyAlignment="1">
      <alignment horizontal="center" vertical="center"/>
    </xf>
    <xf numFmtId="1" fontId="33" fillId="0" borderId="0" xfId="7" applyNumberFormat="1" applyFont="1" applyAlignment="1">
      <alignment horizontal="center" vertical="center"/>
    </xf>
    <xf numFmtId="9" fontId="30" fillId="0" borderId="0" xfId="7" applyNumberFormat="1" applyFont="1" applyBorder="1" applyAlignment="1">
      <alignment horizontal="center" vertical="center" wrapText="1"/>
    </xf>
    <xf numFmtId="9" fontId="30" fillId="0" borderId="0" xfId="7" applyNumberFormat="1" applyFont="1" applyAlignment="1">
      <alignment horizontal="center" vertical="center"/>
    </xf>
    <xf numFmtId="9" fontId="30" fillId="0" borderId="0" xfId="0" applyNumberFormat="1" applyFont="1" applyAlignment="1">
      <alignment horizontal="center" vertical="center"/>
    </xf>
    <xf numFmtId="9" fontId="33" fillId="0" borderId="0" xfId="7" applyNumberFormat="1" applyFont="1" applyAlignment="1">
      <alignment horizontal="center" vertical="center"/>
    </xf>
    <xf numFmtId="3" fontId="18" fillId="7" borderId="13" xfId="24" applyNumberFormat="1" applyFont="1" applyFill="1" applyBorder="1" applyAlignment="1">
      <alignment horizontal="left" vertical="center" wrapText="1"/>
    </xf>
    <xf numFmtId="0" fontId="42" fillId="9" borderId="12" xfId="24" applyFont="1" applyFill="1" applyBorder="1" applyAlignment="1">
      <alignment horizontal="left" vertical="center" wrapText="1"/>
    </xf>
    <xf numFmtId="0" fontId="42" fillId="9" borderId="13" xfId="24" applyFont="1" applyFill="1" applyBorder="1" applyAlignment="1">
      <alignment horizontal="center" vertical="center" wrapText="1"/>
    </xf>
    <xf numFmtId="172" fontId="43" fillId="7" borderId="12" xfId="24" applyNumberFormat="1" applyFont="1" applyFill="1" applyBorder="1" applyAlignment="1">
      <alignment vertical="center"/>
    </xf>
    <xf numFmtId="0" fontId="44" fillId="0" borderId="14" xfId="24" applyFont="1" applyFill="1" applyBorder="1" applyAlignment="1">
      <alignment vertical="center"/>
    </xf>
    <xf numFmtId="170" fontId="44" fillId="0" borderId="15" xfId="35" applyNumberFormat="1" applyFont="1" applyFill="1" applyBorder="1" applyAlignment="1">
      <alignment horizontal="left" vertical="center" wrapText="1"/>
    </xf>
    <xf numFmtId="0" fontId="44" fillId="0" borderId="16" xfId="24" applyFont="1" applyFill="1" applyBorder="1" applyAlignment="1">
      <alignment vertical="center"/>
    </xf>
    <xf numFmtId="170" fontId="44" fillId="0" borderId="17" xfId="35" applyNumberFormat="1" applyFont="1" applyFill="1" applyBorder="1" applyAlignment="1">
      <alignment horizontal="left" vertical="center" wrapText="1"/>
    </xf>
    <xf numFmtId="0" fontId="45" fillId="0" borderId="0" xfId="24" applyFont="1" applyAlignment="1">
      <alignment vertical="center"/>
    </xf>
    <xf numFmtId="0" fontId="46" fillId="0" borderId="0" xfId="24" applyFont="1" applyAlignment="1">
      <alignment vertical="center"/>
    </xf>
    <xf numFmtId="0" fontId="42" fillId="11" borderId="12" xfId="24" applyFont="1" applyFill="1" applyBorder="1" applyAlignment="1">
      <alignment horizontal="center" vertical="center" wrapText="1"/>
    </xf>
    <xf numFmtId="0" fontId="42" fillId="11" borderId="13" xfId="24" applyFont="1" applyFill="1" applyBorder="1" applyAlignment="1">
      <alignment horizontal="center" vertical="center" wrapText="1"/>
    </xf>
    <xf numFmtId="0" fontId="42" fillId="11" borderId="5" xfId="24" applyFont="1" applyFill="1" applyBorder="1" applyAlignment="1">
      <alignment horizontal="left" vertical="center" wrapText="1"/>
    </xf>
    <xf numFmtId="0" fontId="42" fillId="11" borderId="5" xfId="24" applyFont="1" applyFill="1" applyBorder="1" applyAlignment="1">
      <alignment horizontal="center" vertical="center" wrapText="1"/>
    </xf>
    <xf numFmtId="172" fontId="47" fillId="7" borderId="5" xfId="24" applyNumberFormat="1" applyFont="1" applyFill="1" applyBorder="1" applyAlignment="1">
      <alignment vertical="center"/>
    </xf>
    <xf numFmtId="0" fontId="30" fillId="0" borderId="0" xfId="24" applyFont="1" applyFill="1" applyBorder="1" applyAlignment="1">
      <alignment vertical="center"/>
    </xf>
    <xf numFmtId="170" fontId="30" fillId="0" borderId="7" xfId="35" applyNumberFormat="1" applyFont="1" applyFill="1" applyBorder="1" applyAlignment="1">
      <alignment horizontal="center" vertical="center"/>
    </xf>
    <xf numFmtId="170" fontId="48" fillId="0" borderId="0" xfId="35" applyNumberFormat="1" applyFont="1" applyFill="1" applyBorder="1" applyAlignment="1">
      <alignment horizontal="center" vertical="center"/>
    </xf>
    <xf numFmtId="9" fontId="30" fillId="0" borderId="0" xfId="35" applyFont="1" applyFill="1" applyBorder="1" applyAlignment="1">
      <alignment horizontal="center" vertical="center"/>
    </xf>
    <xf numFmtId="170" fontId="30" fillId="0" borderId="0" xfId="35" applyNumberFormat="1" applyFont="1" applyFill="1" applyBorder="1" applyAlignment="1">
      <alignment horizontal="center" vertical="center"/>
    </xf>
    <xf numFmtId="170" fontId="30" fillId="0" borderId="8" xfId="35" applyNumberFormat="1" applyFont="1" applyFill="1" applyBorder="1" applyAlignment="1">
      <alignment horizontal="center" vertical="center"/>
    </xf>
    <xf numFmtId="0" fontId="30" fillId="0" borderId="4" xfId="24" applyFont="1" applyBorder="1" applyAlignment="1">
      <alignment vertical="center"/>
    </xf>
    <xf numFmtId="0" fontId="30" fillId="0" borderId="4" xfId="0" applyFont="1" applyBorder="1" applyAlignment="1">
      <alignment vertical="center"/>
    </xf>
    <xf numFmtId="170" fontId="30" fillId="0" borderId="4" xfId="24" applyNumberFormat="1" applyFont="1" applyFill="1" applyBorder="1" applyAlignment="1">
      <alignment horizontal="center" vertical="center"/>
    </xf>
    <xf numFmtId="170" fontId="30" fillId="0" borderId="11" xfId="24" applyNumberFormat="1" applyFont="1" applyFill="1" applyBorder="1" applyAlignment="1">
      <alignment horizontal="center" vertical="center"/>
    </xf>
    <xf numFmtId="0" fontId="30" fillId="0" borderId="4" xfId="24" applyFont="1" applyFill="1" applyBorder="1" applyAlignment="1">
      <alignment vertical="center"/>
    </xf>
    <xf numFmtId="170" fontId="30" fillId="0" borderId="11" xfId="35" applyNumberFormat="1" applyFont="1" applyFill="1" applyBorder="1" applyAlignment="1">
      <alignment horizontal="center" vertical="center"/>
    </xf>
    <xf numFmtId="170" fontId="30" fillId="0" borderId="4" xfId="35" applyNumberFormat="1" applyFont="1" applyFill="1" applyBorder="1" applyAlignment="1">
      <alignment horizontal="center" vertical="center"/>
    </xf>
    <xf numFmtId="0" fontId="49" fillId="0" borderId="3" xfId="24" applyFont="1" applyBorder="1" applyAlignment="1">
      <alignment vertical="center"/>
    </xf>
    <xf numFmtId="0" fontId="49" fillId="0" borderId="3" xfId="24" applyFont="1" applyFill="1" applyBorder="1" applyAlignment="1">
      <alignment vertical="center"/>
    </xf>
    <xf numFmtId="170" fontId="49" fillId="0" borderId="3" xfId="24" applyNumberFormat="1" applyFont="1" applyBorder="1" applyAlignment="1">
      <alignment horizontal="center" vertical="center"/>
    </xf>
    <xf numFmtId="170" fontId="49" fillId="0" borderId="10" xfId="24" applyNumberFormat="1" applyFont="1" applyBorder="1" applyAlignment="1">
      <alignment horizontal="center" vertical="center"/>
    </xf>
    <xf numFmtId="170" fontId="49" fillId="0" borderId="10" xfId="35" applyNumberFormat="1" applyFont="1" applyBorder="1" applyAlignment="1">
      <alignment horizontal="center" vertical="center"/>
    </xf>
    <xf numFmtId="170" fontId="49" fillId="0" borderId="3" xfId="35" applyNumberFormat="1" applyFont="1" applyBorder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0" fontId="42" fillId="11" borderId="0" xfId="0" applyFont="1" applyFill="1" applyAlignment="1">
      <alignment vertical="center"/>
    </xf>
    <xf numFmtId="0" fontId="42" fillId="11" borderId="0" xfId="0" applyFont="1" applyFill="1" applyAlignment="1">
      <alignment horizontal="center" vertical="center"/>
    </xf>
    <xf numFmtId="0" fontId="30" fillId="0" borderId="0" xfId="0" applyFont="1" applyAlignment="1">
      <alignment horizontal="left" vertical="center"/>
    </xf>
    <xf numFmtId="2" fontId="30" fillId="0" borderId="0" xfId="0" applyNumberFormat="1" applyFont="1" applyAlignment="1">
      <alignment horizontal="center" vertical="center"/>
    </xf>
    <xf numFmtId="170" fontId="30" fillId="0" borderId="0" xfId="0" applyNumberFormat="1" applyFont="1" applyAlignment="1">
      <alignment horizontal="center" vertical="center"/>
    </xf>
    <xf numFmtId="170" fontId="30" fillId="0" borderId="0" xfId="0" applyNumberFormat="1" applyFont="1" applyAlignment="1">
      <alignment vertical="center"/>
    </xf>
    <xf numFmtId="3" fontId="29" fillId="10" borderId="0" xfId="7" applyNumberFormat="1" applyFont="1" applyFill="1" applyAlignment="1">
      <alignment horizontal="center" vertical="center"/>
    </xf>
    <xf numFmtId="0" fontId="27" fillId="0" borderId="0" xfId="24" applyFont="1" applyAlignment="1">
      <alignment vertical="center"/>
    </xf>
    <xf numFmtId="0" fontId="19" fillId="0" borderId="4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24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41" fillId="12" borderId="0" xfId="0" applyFont="1" applyFill="1" applyAlignment="1">
      <alignment horizontal="center" vertical="center"/>
    </xf>
    <xf numFmtId="0" fontId="41" fillId="8" borderId="0" xfId="0" applyFont="1" applyFill="1" applyAlignment="1">
      <alignment horizontal="center" vertical="center"/>
    </xf>
  </cellXfs>
  <cellStyles count="165">
    <cellStyle name="Actual" xfId="11"/>
    <cellStyle name="Comma" xfId="112" builtinId="3"/>
    <cellStyle name="Comma 2" xfId="12"/>
    <cellStyle name="Comma 5" xfId="13"/>
    <cellStyle name="Currency 2" xfId="2"/>
    <cellStyle name="Currency 3" xfId="8"/>
    <cellStyle name="Date" xfId="14"/>
    <cellStyle name="Date 2" xfId="15"/>
    <cellStyle name="Deviant" xfId="16"/>
    <cellStyle name="Deviant 2" xfId="17"/>
    <cellStyle name="Ekat" xfId="18"/>
    <cellStyle name="Ekat 2" xfId="19"/>
    <cellStyle name="Factor" xfId="20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rom" xfId="2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Milliers_Forecast Flamel by keryos" xfId="3"/>
    <cellStyle name="Multiple" xfId="22"/>
    <cellStyle name="Multiple 2" xfId="23"/>
    <cellStyle name="Normal" xfId="0" builtinId="0"/>
    <cellStyle name="Normal 2" xfId="4"/>
    <cellStyle name="Normal 2 2" xfId="25"/>
    <cellStyle name="Normal 2 3" xfId="24"/>
    <cellStyle name="Normal 3" xfId="1"/>
    <cellStyle name="Normal 3 2" xfId="26"/>
    <cellStyle name="Normal 4" xfId="7"/>
    <cellStyle name="Normal 5" xfId="36"/>
    <cellStyle name="Normal 7 2" xfId="27"/>
    <cellStyle name="Note 2" xfId="28"/>
    <cellStyle name="Percent" xfId="35" builtinId="5"/>
    <cellStyle name="Percent 2" xfId="6"/>
    <cellStyle name="Percent 2 2" xfId="10"/>
    <cellStyle name="Percent 2 3" xfId="29"/>
    <cellStyle name="Percent 3" xfId="5"/>
    <cellStyle name="Percent 3 2" xfId="30"/>
    <cellStyle name="Percent 4" xfId="9"/>
    <cellStyle name="Percent 5" xfId="37"/>
    <cellStyle name="Percentage" xfId="31"/>
    <cellStyle name="Projected" xfId="32"/>
    <cellStyle name="To" xfId="33"/>
    <cellStyle name="Work in progress" xfId="34"/>
  </cellStyles>
  <dxfs count="0"/>
  <tableStyles count="0" defaultTableStyle="TableStyleMedium2" defaultPivotStyle="PivotStyleLight16"/>
  <colors>
    <mruColors>
      <color rgb="FF001E64"/>
      <color rgb="FF00287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l-G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Effect of</a:t>
            </a:r>
            <a:r>
              <a:rPr lang="en-US" baseline="0"/>
              <a:t> DCF Valuation on Project NPV</a:t>
            </a:r>
            <a:endParaRPr lang="en-US"/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'NPV_R&amp;D'!$D$38:$D$93</c:f>
              <c:numCache>
                <c:formatCode>#,##0.0</c:formatCode>
                <c:ptCount val="56"/>
                <c:pt idx="0">
                  <c:v>-15.977932085314041</c:v>
                </c:pt>
                <c:pt idx="1">
                  <c:v>-15.483919556433433</c:v>
                </c:pt>
                <c:pt idx="2">
                  <c:v>-15.260215769770515</c:v>
                </c:pt>
                <c:pt idx="3">
                  <c:v>-14.617067383114627</c:v>
                </c:pt>
                <c:pt idx="4">
                  <c:v>-14.542499454226988</c:v>
                </c:pt>
                <c:pt idx="5">
                  <c:v>-14.262869720898339</c:v>
                </c:pt>
                <c:pt idx="6">
                  <c:v>-13.834104129794413</c:v>
                </c:pt>
                <c:pt idx="7">
                  <c:v>-13.144350787583749</c:v>
                </c:pt>
                <c:pt idx="8">
                  <c:v>-13.116387814250885</c:v>
                </c:pt>
                <c:pt idx="9">
                  <c:v>-13.0511408764742</c:v>
                </c:pt>
                <c:pt idx="10">
                  <c:v>-12.538486365371682</c:v>
                </c:pt>
                <c:pt idx="11">
                  <c:v>-12.398671498707358</c:v>
                </c:pt>
                <c:pt idx="12">
                  <c:v>-11.83941203205006</c:v>
                </c:pt>
                <c:pt idx="13">
                  <c:v>-11.680955183163828</c:v>
                </c:pt>
                <c:pt idx="14">
                  <c:v>-10.963238867620301</c:v>
                </c:pt>
                <c:pt idx="15">
                  <c:v>-10.674288143180698</c:v>
                </c:pt>
                <c:pt idx="16">
                  <c:v>-10.627683187625925</c:v>
                </c:pt>
                <c:pt idx="17">
                  <c:v>-10.459905347628734</c:v>
                </c:pt>
                <c:pt idx="18">
                  <c:v>-10.245522552076771</c:v>
                </c:pt>
                <c:pt idx="19">
                  <c:v>-9.5930531743099277</c:v>
                </c:pt>
                <c:pt idx="20">
                  <c:v>-9.5278062365332428</c:v>
                </c:pt>
                <c:pt idx="21">
                  <c:v>-9.4066333520908287</c:v>
                </c:pt>
                <c:pt idx="22">
                  <c:v>-8.8100899209897143</c:v>
                </c:pt>
                <c:pt idx="23">
                  <c:v>-8.3906453209967431</c:v>
                </c:pt>
                <c:pt idx="24">
                  <c:v>-8.1949045076666902</c:v>
                </c:pt>
                <c:pt idx="25">
                  <c:v>-8.1016945965571434</c:v>
                </c:pt>
                <c:pt idx="26">
                  <c:v>-6.9831756632425517</c:v>
                </c:pt>
                <c:pt idx="27">
                  <c:v>-6.5891456869337022</c:v>
                </c:pt>
                <c:pt idx="28">
                  <c:v>-6.3120643032537984</c:v>
                </c:pt>
                <c:pt idx="29">
                  <c:v>-6.0417555610361049</c:v>
                </c:pt>
                <c:pt idx="30">
                  <c:v>-5.762125827707461</c:v>
                </c:pt>
                <c:pt idx="31">
                  <c:v>-4.652927885503825</c:v>
                </c:pt>
                <c:pt idx="32">
                  <c:v>-4.5503969832833198</c:v>
                </c:pt>
                <c:pt idx="33">
                  <c:v>-4.233483285510852</c:v>
                </c:pt>
                <c:pt idx="34">
                  <c:v>-3.3386681388591821</c:v>
                </c:pt>
                <c:pt idx="35">
                  <c:v>-2.4997789388732414</c:v>
                </c:pt>
                <c:pt idx="36">
                  <c:v>-2.1549022677679073</c:v>
                </c:pt>
                <c:pt idx="37">
                  <c:v>-2.1269392944350418</c:v>
                </c:pt>
                <c:pt idx="38">
                  <c:v>-7.6321250024962595E-2</c:v>
                </c:pt>
                <c:pt idx="39">
                  <c:v>4.5507291574175213E-2</c:v>
                </c:pt>
                <c:pt idx="40">
                  <c:v>1.0515186744005813</c:v>
                </c:pt>
                <c:pt idx="41">
                  <c:v>1.3684323721730465</c:v>
                </c:pt>
                <c:pt idx="42">
                  <c:v>2.0022597677179856</c:v>
                </c:pt>
                <c:pt idx="43">
                  <c:v>3.5173570176691804</c:v>
                </c:pt>
                <c:pt idx="44">
                  <c:v>4.0808407854609303</c:v>
                </c:pt>
                <c:pt idx="45">
                  <c:v>4.6028162876744023</c:v>
                </c:pt>
                <c:pt idx="46">
                  <c:v>6.1501008120929193</c:v>
                </c:pt>
                <c:pt idx="47">
                  <c:v>7.3991136209608719</c:v>
                </c:pt>
                <c:pt idx="48">
                  <c:v>8.1541139009482251</c:v>
                </c:pt>
                <c:pt idx="49">
                  <c:v>8.2286818298358675</c:v>
                </c:pt>
                <c:pt idx="50">
                  <c:v>10.655847753824748</c:v>
                </c:pt>
                <c:pt idx="51">
                  <c:v>11.705411514222046</c:v>
                </c:pt>
                <c:pt idx="52">
                  <c:v>13.420473878637754</c:v>
                </c:pt>
                <c:pt idx="53">
                  <c:v>13.623859731593054</c:v>
                </c:pt>
                <c:pt idx="54">
                  <c:v>15.256709127495871</c:v>
                </c:pt>
                <c:pt idx="55">
                  <c:v>16.786662974684937</c:v>
                </c:pt>
              </c:numCache>
            </c:numRef>
          </c:xVal>
          <c:yVal>
            <c:numRef>
              <c:f>'NPV_R&amp;D'!$C$38:$C$93</c:f>
              <c:numCache>
                <c:formatCode>#,##0</c:formatCode>
                <c:ptCount val="56"/>
                <c:pt idx="0">
                  <c:v>77</c:v>
                </c:pt>
                <c:pt idx="1">
                  <c:v>130</c:v>
                </c:pt>
                <c:pt idx="2">
                  <c:v>154</c:v>
                </c:pt>
                <c:pt idx="3">
                  <c:v>223</c:v>
                </c:pt>
                <c:pt idx="4">
                  <c:v>231</c:v>
                </c:pt>
                <c:pt idx="5">
                  <c:v>261</c:v>
                </c:pt>
                <c:pt idx="6">
                  <c:v>307</c:v>
                </c:pt>
                <c:pt idx="7">
                  <c:v>381</c:v>
                </c:pt>
                <c:pt idx="8">
                  <c:v>384</c:v>
                </c:pt>
                <c:pt idx="9">
                  <c:v>391</c:v>
                </c:pt>
                <c:pt idx="10">
                  <c:v>446</c:v>
                </c:pt>
                <c:pt idx="11">
                  <c:v>461</c:v>
                </c:pt>
                <c:pt idx="12">
                  <c:v>521</c:v>
                </c:pt>
                <c:pt idx="13">
                  <c:v>538</c:v>
                </c:pt>
                <c:pt idx="14">
                  <c:v>615</c:v>
                </c:pt>
                <c:pt idx="15">
                  <c:v>646</c:v>
                </c:pt>
                <c:pt idx="16">
                  <c:v>651</c:v>
                </c:pt>
                <c:pt idx="17">
                  <c:v>669</c:v>
                </c:pt>
                <c:pt idx="18">
                  <c:v>692</c:v>
                </c:pt>
                <c:pt idx="19">
                  <c:v>762</c:v>
                </c:pt>
                <c:pt idx="20">
                  <c:v>769</c:v>
                </c:pt>
                <c:pt idx="21">
                  <c:v>782</c:v>
                </c:pt>
                <c:pt idx="22">
                  <c:v>846</c:v>
                </c:pt>
                <c:pt idx="23">
                  <c:v>891</c:v>
                </c:pt>
                <c:pt idx="24">
                  <c:v>912</c:v>
                </c:pt>
                <c:pt idx="25">
                  <c:v>922</c:v>
                </c:pt>
                <c:pt idx="26">
                  <c:v>1042</c:v>
                </c:pt>
                <c:pt idx="27">
                  <c:v>1084.2733989999999</c:v>
                </c:pt>
                <c:pt idx="28">
                  <c:v>1114</c:v>
                </c:pt>
                <c:pt idx="29">
                  <c:v>1143</c:v>
                </c:pt>
                <c:pt idx="30">
                  <c:v>1173</c:v>
                </c:pt>
                <c:pt idx="31">
                  <c:v>1292</c:v>
                </c:pt>
                <c:pt idx="32">
                  <c:v>1303</c:v>
                </c:pt>
                <c:pt idx="33">
                  <c:v>1337</c:v>
                </c:pt>
                <c:pt idx="34">
                  <c:v>1433</c:v>
                </c:pt>
                <c:pt idx="35">
                  <c:v>1523</c:v>
                </c:pt>
                <c:pt idx="36">
                  <c:v>1560</c:v>
                </c:pt>
                <c:pt idx="37">
                  <c:v>1563</c:v>
                </c:pt>
                <c:pt idx="38">
                  <c:v>1783</c:v>
                </c:pt>
                <c:pt idx="39">
                  <c:v>1796.070342</c:v>
                </c:pt>
                <c:pt idx="40">
                  <c:v>1904</c:v>
                </c:pt>
                <c:pt idx="41">
                  <c:v>1938</c:v>
                </c:pt>
                <c:pt idx="42">
                  <c:v>2006</c:v>
                </c:pt>
                <c:pt idx="43">
                  <c:v>2168.546797</c:v>
                </c:pt>
                <c:pt idx="44">
                  <c:v>2229</c:v>
                </c:pt>
                <c:pt idx="45">
                  <c:v>2285</c:v>
                </c:pt>
                <c:pt idx="46">
                  <c:v>2451</c:v>
                </c:pt>
                <c:pt idx="47">
                  <c:v>2585</c:v>
                </c:pt>
                <c:pt idx="48">
                  <c:v>2666</c:v>
                </c:pt>
                <c:pt idx="49">
                  <c:v>2674</c:v>
                </c:pt>
                <c:pt idx="50">
                  <c:v>2934.397837</c:v>
                </c:pt>
                <c:pt idx="51">
                  <c:v>3047</c:v>
                </c:pt>
                <c:pt idx="52">
                  <c:v>3231</c:v>
                </c:pt>
                <c:pt idx="53">
                  <c:v>3252.8201960000001</c:v>
                </c:pt>
                <c:pt idx="54">
                  <c:v>3428</c:v>
                </c:pt>
                <c:pt idx="55">
                  <c:v>3592.1406830000001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511104"/>
        <c:axId val="118513024"/>
      </c:scatterChart>
      <c:valAx>
        <c:axId val="118511104"/>
        <c:scaling>
          <c:orientation val="minMax"/>
          <c:max val="29"/>
          <c:min val="-20"/>
        </c:scaling>
        <c:delete val="0"/>
        <c:axPos val="b"/>
        <c:title>
          <c:tx>
            <c:rich>
              <a:bodyPr/>
              <a:lstStyle/>
              <a:p>
                <a:pPr>
                  <a:defRPr sz="1300"/>
                </a:pPr>
                <a:r>
                  <a:rPr lang="en-US" sz="1300" b="1" i="0" baseline="0">
                    <a:effectLst/>
                  </a:rPr>
                  <a:t>Project NPV </a:t>
                </a:r>
              </a:p>
              <a:p>
                <a:pPr>
                  <a:defRPr sz="1300"/>
                </a:pPr>
                <a:r>
                  <a:rPr lang="en-US" sz="1100" b="1" i="1" baseline="0">
                    <a:effectLst/>
                  </a:rPr>
                  <a:t>(Amounts in USD mn.)</a:t>
                </a:r>
                <a:endParaRPr lang="en-US" sz="1100" i="1">
                  <a:effectLst/>
                </a:endParaRPr>
              </a:p>
            </c:rich>
          </c:tx>
          <c:layout/>
          <c:overlay val="0"/>
        </c:title>
        <c:numFmt formatCode="#,##0.0" sourceLinked="1"/>
        <c:majorTickMark val="out"/>
        <c:minorTickMark val="none"/>
        <c:tickLblPos val="nextTo"/>
        <c:crossAx val="118513024"/>
        <c:crosses val="autoZero"/>
        <c:crossBetween val="midCat"/>
      </c:valAx>
      <c:valAx>
        <c:axId val="118513024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GB"/>
                  <a:t>DCF Valuation</a:t>
                </a:r>
              </a:p>
              <a:p>
                <a:pPr>
                  <a:defRPr/>
                </a:pPr>
                <a:r>
                  <a:rPr lang="en-GB" sz="1100" i="1"/>
                  <a:t>(Amounts</a:t>
                </a:r>
                <a:r>
                  <a:rPr lang="en-GB" sz="1100" i="1" baseline="0"/>
                  <a:t> in USD mn.)</a:t>
                </a:r>
                <a:endParaRPr lang="en-US" sz="1100" i="1"/>
              </a:p>
            </c:rich>
          </c:tx>
          <c:layout/>
          <c:overlay val="0"/>
        </c:title>
        <c:numFmt formatCode="#,##0" sourceLinked="1"/>
        <c:majorTickMark val="out"/>
        <c:minorTickMark val="none"/>
        <c:tickLblPos val="nextTo"/>
        <c:crossAx val="118511104"/>
        <c:crosses val="autoZero"/>
        <c:crossBetween val="midCat"/>
        <c:majorUnit val="250"/>
      </c:valAx>
      <c:spPr>
        <a:noFill/>
        <a:ln>
          <a:noFill/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500">
          <a:solidFill>
            <a:srgbClr val="001E64"/>
          </a:solidFill>
          <a:latin typeface="Arial"/>
          <a:cs typeface="Arial"/>
        </a:defRPr>
      </a:pPr>
      <a:endParaRPr lang="el-GR"/>
    </a:p>
  </c:txPr>
  <c:printSettings>
    <c:headerFooter/>
    <c:pageMargins b="1" l="0.75" r="0.75" t="1" header="0.5" footer="0.5"/>
    <c:pageSetup paperSize="9"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l-G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6"/>
          <c:order val="0"/>
          <c:tx>
            <c:v>35%</c:v>
          </c:tx>
          <c:spPr>
            <a:ln>
              <a:solidFill>
                <a:srgbClr val="FF6600"/>
              </a:solidFill>
            </a:ln>
          </c:spPr>
          <c:marker>
            <c:symbol val="none"/>
          </c:marker>
          <c:xVal>
            <c:numRef>
              <c:f>DCF_Market!$F$36:$Q$36</c:f>
              <c:numCache>
                <c:formatCode>General</c:formatCode>
                <c:ptCount val="12"/>
                <c:pt idx="0">
                  <c:v>25</c:v>
                </c:pt>
                <c:pt idx="1">
                  <c:v>50</c:v>
                </c:pt>
                <c:pt idx="2">
                  <c:v>75</c:v>
                </c:pt>
                <c:pt idx="3">
                  <c:v>100</c:v>
                </c:pt>
                <c:pt idx="4">
                  <c:v>125</c:v>
                </c:pt>
                <c:pt idx="5">
                  <c:v>150</c:v>
                </c:pt>
                <c:pt idx="6">
                  <c:v>175</c:v>
                </c:pt>
                <c:pt idx="7">
                  <c:v>200</c:v>
                </c:pt>
                <c:pt idx="8">
                  <c:v>225</c:v>
                </c:pt>
                <c:pt idx="9">
                  <c:v>250</c:v>
                </c:pt>
                <c:pt idx="10">
                  <c:v>275</c:v>
                </c:pt>
                <c:pt idx="11">
                  <c:v>300</c:v>
                </c:pt>
              </c:numCache>
            </c:numRef>
          </c:xVal>
          <c:yVal>
            <c:numRef>
              <c:f>DCF_Market!$F$43:$Q$43</c:f>
              <c:numCache>
                <c:formatCode>#,##0</c:formatCode>
                <c:ptCount val="12"/>
                <c:pt idx="0">
                  <c:v>1796.0703416114168</c:v>
                </c:pt>
                <c:pt idx="1">
                  <c:v>3592.1406832228336</c:v>
                </c:pt>
                <c:pt idx="2">
                  <c:v>5388.2110248342515</c:v>
                </c:pt>
                <c:pt idx="3">
                  <c:v>7184.2813664456671</c:v>
                </c:pt>
                <c:pt idx="4">
                  <c:v>8980.3517080570855</c:v>
                </c:pt>
                <c:pt idx="5">
                  <c:v>10776.422049668503</c:v>
                </c:pt>
                <c:pt idx="6">
                  <c:v>12572.492391279917</c:v>
                </c:pt>
                <c:pt idx="7">
                  <c:v>14368.562732891334</c:v>
                </c:pt>
                <c:pt idx="8">
                  <c:v>16164.633074502752</c:v>
                </c:pt>
                <c:pt idx="9">
                  <c:v>17960.703416114171</c:v>
                </c:pt>
                <c:pt idx="10">
                  <c:v>19756.773757725583</c:v>
                </c:pt>
                <c:pt idx="11">
                  <c:v>21552.844099337006</c:v>
                </c:pt>
              </c:numCache>
            </c:numRef>
          </c:yVal>
          <c:smooth val="1"/>
        </c:ser>
        <c:ser>
          <c:idx val="7"/>
          <c:order val="1"/>
          <c:tx>
            <c:v>40%</c:v>
          </c:tx>
          <c:spPr>
            <a:ln>
              <a:solidFill>
                <a:srgbClr val="3366FF"/>
              </a:solidFill>
            </a:ln>
          </c:spPr>
          <c:marker>
            <c:symbol val="none"/>
          </c:marker>
          <c:xVal>
            <c:numRef>
              <c:f>DCF_Market!$F$36:$Q$36</c:f>
              <c:numCache>
                <c:formatCode>General</c:formatCode>
                <c:ptCount val="12"/>
                <c:pt idx="0">
                  <c:v>25</c:v>
                </c:pt>
                <c:pt idx="1">
                  <c:v>50</c:v>
                </c:pt>
                <c:pt idx="2">
                  <c:v>75</c:v>
                </c:pt>
                <c:pt idx="3">
                  <c:v>100</c:v>
                </c:pt>
                <c:pt idx="4">
                  <c:v>125</c:v>
                </c:pt>
                <c:pt idx="5">
                  <c:v>150</c:v>
                </c:pt>
                <c:pt idx="6">
                  <c:v>175</c:v>
                </c:pt>
                <c:pt idx="7">
                  <c:v>200</c:v>
                </c:pt>
                <c:pt idx="8">
                  <c:v>225</c:v>
                </c:pt>
                <c:pt idx="9">
                  <c:v>250</c:v>
                </c:pt>
                <c:pt idx="10">
                  <c:v>275</c:v>
                </c:pt>
                <c:pt idx="11">
                  <c:v>300</c:v>
                </c:pt>
              </c:numCache>
            </c:numRef>
          </c:xVal>
          <c:yVal>
            <c:numRef>
              <c:f>DCF_Market!$F$44:$Q$44</c:f>
              <c:numCache>
                <c:formatCode>#,##0</c:formatCode>
                <c:ptCount val="12"/>
                <c:pt idx="0">
                  <c:v>2934.3978373655491</c:v>
                </c:pt>
                <c:pt idx="1">
                  <c:v>5868.7956747310982</c:v>
                </c:pt>
                <c:pt idx="2">
                  <c:v>8803.1935120966446</c:v>
                </c:pt>
                <c:pt idx="3">
                  <c:v>11737.591349462196</c:v>
                </c:pt>
                <c:pt idx="4">
                  <c:v>14671.989186827737</c:v>
                </c:pt>
                <c:pt idx="5">
                  <c:v>17606.387024193289</c:v>
                </c:pt>
                <c:pt idx="6">
                  <c:v>20540.784861558834</c:v>
                </c:pt>
                <c:pt idx="7">
                  <c:v>23475.182698924393</c:v>
                </c:pt>
                <c:pt idx="8">
                  <c:v>26409.580536289937</c:v>
                </c:pt>
                <c:pt idx="9">
                  <c:v>29343.978373655475</c:v>
                </c:pt>
                <c:pt idx="10">
                  <c:v>32278.376211021037</c:v>
                </c:pt>
                <c:pt idx="11">
                  <c:v>35212.774048386578</c:v>
                </c:pt>
              </c:numCache>
            </c:numRef>
          </c:yVal>
          <c:smooth val="1"/>
        </c:ser>
        <c:ser>
          <c:idx val="8"/>
          <c:order val="2"/>
          <c:tx>
            <c:v>45%</c:v>
          </c:tx>
          <c:spPr>
            <a:ln>
              <a:solidFill>
                <a:srgbClr val="008000"/>
              </a:solidFill>
            </a:ln>
          </c:spPr>
          <c:marker>
            <c:symbol val="none"/>
          </c:marker>
          <c:xVal>
            <c:numRef>
              <c:f>DCF_Market!$F$36:$Q$36</c:f>
              <c:numCache>
                <c:formatCode>General</c:formatCode>
                <c:ptCount val="12"/>
                <c:pt idx="0">
                  <c:v>25</c:v>
                </c:pt>
                <c:pt idx="1">
                  <c:v>50</c:v>
                </c:pt>
                <c:pt idx="2">
                  <c:v>75</c:v>
                </c:pt>
                <c:pt idx="3">
                  <c:v>100</c:v>
                </c:pt>
                <c:pt idx="4">
                  <c:v>125</c:v>
                </c:pt>
                <c:pt idx="5">
                  <c:v>150</c:v>
                </c:pt>
                <c:pt idx="6">
                  <c:v>175</c:v>
                </c:pt>
                <c:pt idx="7">
                  <c:v>200</c:v>
                </c:pt>
                <c:pt idx="8">
                  <c:v>225</c:v>
                </c:pt>
                <c:pt idx="9">
                  <c:v>250</c:v>
                </c:pt>
                <c:pt idx="10">
                  <c:v>275</c:v>
                </c:pt>
                <c:pt idx="11">
                  <c:v>300</c:v>
                </c:pt>
              </c:numCache>
            </c:numRef>
          </c:xVal>
          <c:yVal>
            <c:numRef>
              <c:f>DCF_Market!$F$45:$Q$45</c:f>
              <c:numCache>
                <c:formatCode>#,##0</c:formatCode>
                <c:ptCount val="12"/>
                <c:pt idx="0">
                  <c:v>4727.5083248159626</c:v>
                </c:pt>
                <c:pt idx="1">
                  <c:v>9455.0166496319252</c:v>
                </c:pt>
                <c:pt idx="2">
                  <c:v>14182.52497444789</c:v>
                </c:pt>
                <c:pt idx="3">
                  <c:v>18910.03329926385</c:v>
                </c:pt>
                <c:pt idx="4">
                  <c:v>23637.541624079808</c:v>
                </c:pt>
                <c:pt idx="5">
                  <c:v>28365.049948895779</c:v>
                </c:pt>
                <c:pt idx="6">
                  <c:v>33092.558273711751</c:v>
                </c:pt>
                <c:pt idx="7">
                  <c:v>37820.066598527701</c:v>
                </c:pt>
                <c:pt idx="8">
                  <c:v>42547.574923343673</c:v>
                </c:pt>
                <c:pt idx="9">
                  <c:v>47275.083248159615</c:v>
                </c:pt>
                <c:pt idx="10">
                  <c:v>52002.591572975587</c:v>
                </c:pt>
                <c:pt idx="11">
                  <c:v>56730.099897791559</c:v>
                </c:pt>
              </c:numCache>
            </c:numRef>
          </c:yVal>
          <c:smooth val="1"/>
        </c:ser>
        <c:ser>
          <c:idx val="9"/>
          <c:order val="3"/>
          <c:tx>
            <c:v>50%</c:v>
          </c:tx>
          <c:spPr>
            <a:ln>
              <a:solidFill>
                <a:srgbClr val="002878"/>
              </a:solidFill>
            </a:ln>
          </c:spPr>
          <c:marker>
            <c:symbol val="none"/>
          </c:marker>
          <c:xVal>
            <c:numRef>
              <c:f>DCF_Market!$F$36:$Q$36</c:f>
              <c:numCache>
                <c:formatCode>General</c:formatCode>
                <c:ptCount val="12"/>
                <c:pt idx="0">
                  <c:v>25</c:v>
                </c:pt>
                <c:pt idx="1">
                  <c:v>50</c:v>
                </c:pt>
                <c:pt idx="2">
                  <c:v>75</c:v>
                </c:pt>
                <c:pt idx="3">
                  <c:v>100</c:v>
                </c:pt>
                <c:pt idx="4">
                  <c:v>125</c:v>
                </c:pt>
                <c:pt idx="5">
                  <c:v>150</c:v>
                </c:pt>
                <c:pt idx="6">
                  <c:v>175</c:v>
                </c:pt>
                <c:pt idx="7">
                  <c:v>200</c:v>
                </c:pt>
                <c:pt idx="8">
                  <c:v>225</c:v>
                </c:pt>
                <c:pt idx="9">
                  <c:v>250</c:v>
                </c:pt>
                <c:pt idx="10">
                  <c:v>275</c:v>
                </c:pt>
                <c:pt idx="11">
                  <c:v>300</c:v>
                </c:pt>
              </c:numCache>
            </c:numRef>
          </c:xVal>
          <c:yVal>
            <c:numRef>
              <c:f>DCF_Market!$F$46:$Q$46</c:f>
              <c:numCache>
                <c:formatCode>#,##0</c:formatCode>
                <c:ptCount val="12"/>
                <c:pt idx="0">
                  <c:v>7511.6083931922803</c:v>
                </c:pt>
                <c:pt idx="1">
                  <c:v>15023.216786384561</c:v>
                </c:pt>
                <c:pt idx="2">
                  <c:v>22534.825179576837</c:v>
                </c:pt>
                <c:pt idx="3">
                  <c:v>30046.433572769121</c:v>
                </c:pt>
                <c:pt idx="4">
                  <c:v>37558.041965961413</c:v>
                </c:pt>
                <c:pt idx="5">
                  <c:v>45069.650359153675</c:v>
                </c:pt>
                <c:pt idx="6">
                  <c:v>52581.258752345966</c:v>
                </c:pt>
                <c:pt idx="7">
                  <c:v>60092.867145538243</c:v>
                </c:pt>
                <c:pt idx="8">
                  <c:v>67604.475538730505</c:v>
                </c:pt>
                <c:pt idx="9">
                  <c:v>75116.083931922825</c:v>
                </c:pt>
                <c:pt idx="10">
                  <c:v>82627.692325115102</c:v>
                </c:pt>
                <c:pt idx="11">
                  <c:v>90139.30071830735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056256"/>
        <c:axId val="121062528"/>
      </c:scatterChart>
      <c:valAx>
        <c:axId val="121056256"/>
        <c:scaling>
          <c:orientation val="minMax"/>
          <c:max val="300"/>
          <c:min val="2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Initial</a:t>
                </a:r>
                <a:r>
                  <a:rPr lang="en-US" baseline="0"/>
                  <a:t> Sales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21062528"/>
        <c:crosses val="autoZero"/>
        <c:crossBetween val="midCat"/>
      </c:valAx>
      <c:valAx>
        <c:axId val="12106252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DCF Value</a:t>
                </a:r>
              </a:p>
            </c:rich>
          </c:tx>
          <c:layout/>
          <c:overlay val="0"/>
        </c:title>
        <c:numFmt formatCode="#,##0" sourceLinked="1"/>
        <c:majorTickMark val="out"/>
        <c:minorTickMark val="none"/>
        <c:tickLblPos val="nextTo"/>
        <c:crossAx val="121056256"/>
        <c:crosses val="autoZero"/>
        <c:crossBetween val="midCat"/>
      </c:valAx>
      <c:spPr>
        <a:noFill/>
        <a:ln>
          <a:noFill/>
        </a:ln>
      </c:spPr>
    </c:plotArea>
    <c:legend>
      <c:legendPos val="b"/>
      <c:layout/>
      <c:overlay val="0"/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400">
          <a:solidFill>
            <a:srgbClr val="001E64"/>
          </a:solidFill>
          <a:latin typeface="Arial"/>
          <a:cs typeface="Arial"/>
        </a:defRPr>
      </a:pPr>
      <a:endParaRPr lang="el-GR"/>
    </a:p>
  </c:txPr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l-G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1"/>
          <c:order val="0"/>
          <c:tx>
            <c:v>50</c:v>
          </c:tx>
          <c:spPr>
            <a:ln>
              <a:solidFill>
                <a:schemeClr val="accent5">
                  <a:lumMod val="60000"/>
                  <a:lumOff val="40000"/>
                </a:schemeClr>
              </a:solidFill>
            </a:ln>
          </c:spPr>
          <c:marker>
            <c:symbol val="none"/>
          </c:marker>
          <c:xVal>
            <c:numRef>
              <c:f>DCF_Market!$E$37:$E$46</c:f>
              <c:numCache>
                <c:formatCode>0%</c:formatCode>
                <c:ptCount val="10"/>
                <c:pt idx="0">
                  <c:v>0.05</c:v>
                </c:pt>
                <c:pt idx="1">
                  <c:v>0.1</c:v>
                </c:pt>
                <c:pt idx="2">
                  <c:v>0.15</c:v>
                </c:pt>
                <c:pt idx="3">
                  <c:v>0.2</c:v>
                </c:pt>
                <c:pt idx="4">
                  <c:v>0.25</c:v>
                </c:pt>
                <c:pt idx="5">
                  <c:v>0.3</c:v>
                </c:pt>
                <c:pt idx="6">
                  <c:v>0.35</c:v>
                </c:pt>
                <c:pt idx="7">
                  <c:v>0.4</c:v>
                </c:pt>
                <c:pt idx="8">
                  <c:v>0.45</c:v>
                </c:pt>
                <c:pt idx="9">
                  <c:v>0.5</c:v>
                </c:pt>
              </c:numCache>
            </c:numRef>
          </c:xVal>
          <c:yVal>
            <c:numRef>
              <c:f>DCF_Market!$G$37:$G$46</c:f>
              <c:numCache>
                <c:formatCode>#,##0</c:formatCode>
                <c:ptCount val="10"/>
                <c:pt idx="0">
                  <c:v>153.73560872765307</c:v>
                </c:pt>
                <c:pt idx="1">
                  <c:v>260.55659123842418</c:v>
                </c:pt>
                <c:pt idx="2">
                  <c:v>445.70689431782034</c:v>
                </c:pt>
                <c:pt idx="3">
                  <c:v>761.72016274436362</c:v>
                </c:pt>
                <c:pt idx="4">
                  <c:v>1292.3165131189091</c:v>
                </c:pt>
                <c:pt idx="5">
                  <c:v>2168.5467970992386</c:v>
                </c:pt>
                <c:pt idx="6">
                  <c:v>3592.1406832228336</c:v>
                </c:pt>
                <c:pt idx="7">
                  <c:v>5868.7956747310982</c:v>
                </c:pt>
                <c:pt idx="8">
                  <c:v>9455.0166496319252</c:v>
                </c:pt>
                <c:pt idx="9">
                  <c:v>15023.216786384561</c:v>
                </c:pt>
              </c:numCache>
            </c:numRef>
          </c:yVal>
          <c:smooth val="1"/>
        </c:ser>
        <c:ser>
          <c:idx val="3"/>
          <c:order val="1"/>
          <c:tx>
            <c:v>100</c:v>
          </c:tx>
          <c:spPr>
            <a:ln>
              <a:solidFill>
                <a:srgbClr val="FF6600"/>
              </a:solidFill>
            </a:ln>
          </c:spPr>
          <c:marker>
            <c:symbol val="none"/>
          </c:marker>
          <c:xVal>
            <c:numRef>
              <c:f>DCF_Market!$E$37:$E$46</c:f>
              <c:numCache>
                <c:formatCode>0%</c:formatCode>
                <c:ptCount val="10"/>
                <c:pt idx="0">
                  <c:v>0.05</c:v>
                </c:pt>
                <c:pt idx="1">
                  <c:v>0.1</c:v>
                </c:pt>
                <c:pt idx="2">
                  <c:v>0.15</c:v>
                </c:pt>
                <c:pt idx="3">
                  <c:v>0.2</c:v>
                </c:pt>
                <c:pt idx="4">
                  <c:v>0.25</c:v>
                </c:pt>
                <c:pt idx="5">
                  <c:v>0.3</c:v>
                </c:pt>
                <c:pt idx="6">
                  <c:v>0.35</c:v>
                </c:pt>
                <c:pt idx="7">
                  <c:v>0.4</c:v>
                </c:pt>
                <c:pt idx="8">
                  <c:v>0.45</c:v>
                </c:pt>
                <c:pt idx="9">
                  <c:v>0.5</c:v>
                </c:pt>
              </c:numCache>
            </c:numRef>
          </c:xVal>
          <c:yVal>
            <c:numRef>
              <c:f>DCF_Market!$I$37:$I$46</c:f>
              <c:numCache>
                <c:formatCode>#,##0</c:formatCode>
                <c:ptCount val="10"/>
                <c:pt idx="0">
                  <c:v>307.47121745530615</c:v>
                </c:pt>
                <c:pt idx="1">
                  <c:v>521.11318247684835</c:v>
                </c:pt>
                <c:pt idx="2">
                  <c:v>891.41378863564069</c:v>
                </c:pt>
                <c:pt idx="3">
                  <c:v>1523.4403254887272</c:v>
                </c:pt>
                <c:pt idx="4">
                  <c:v>2584.6330262378183</c:v>
                </c:pt>
                <c:pt idx="5">
                  <c:v>4337.0935941984771</c:v>
                </c:pt>
                <c:pt idx="6">
                  <c:v>7184.2813664456671</c:v>
                </c:pt>
                <c:pt idx="7">
                  <c:v>11737.591349462196</c:v>
                </c:pt>
                <c:pt idx="8">
                  <c:v>18910.03329926385</c:v>
                </c:pt>
                <c:pt idx="9">
                  <c:v>30046.433572769121</c:v>
                </c:pt>
              </c:numCache>
            </c:numRef>
          </c:yVal>
          <c:smooth val="1"/>
        </c:ser>
        <c:ser>
          <c:idx val="5"/>
          <c:order val="2"/>
          <c:tx>
            <c:v>150</c:v>
          </c:tx>
          <c:spPr>
            <a:ln>
              <a:solidFill>
                <a:srgbClr val="3366FF"/>
              </a:solidFill>
            </a:ln>
          </c:spPr>
          <c:marker>
            <c:symbol val="none"/>
          </c:marker>
          <c:xVal>
            <c:numRef>
              <c:f>DCF_Market!$E$37:$E$46</c:f>
              <c:numCache>
                <c:formatCode>0%</c:formatCode>
                <c:ptCount val="10"/>
                <c:pt idx="0">
                  <c:v>0.05</c:v>
                </c:pt>
                <c:pt idx="1">
                  <c:v>0.1</c:v>
                </c:pt>
                <c:pt idx="2">
                  <c:v>0.15</c:v>
                </c:pt>
                <c:pt idx="3">
                  <c:v>0.2</c:v>
                </c:pt>
                <c:pt idx="4">
                  <c:v>0.25</c:v>
                </c:pt>
                <c:pt idx="5">
                  <c:v>0.3</c:v>
                </c:pt>
                <c:pt idx="6">
                  <c:v>0.35</c:v>
                </c:pt>
                <c:pt idx="7">
                  <c:v>0.4</c:v>
                </c:pt>
                <c:pt idx="8">
                  <c:v>0.45</c:v>
                </c:pt>
                <c:pt idx="9">
                  <c:v>0.5</c:v>
                </c:pt>
              </c:numCache>
            </c:numRef>
          </c:xVal>
          <c:yVal>
            <c:numRef>
              <c:f>DCF_Market!$K$37:$K$46</c:f>
              <c:numCache>
                <c:formatCode>#,##0</c:formatCode>
                <c:ptCount val="10"/>
                <c:pt idx="0">
                  <c:v>461.20682618295916</c:v>
                </c:pt>
                <c:pt idx="1">
                  <c:v>781.66977371527241</c:v>
                </c:pt>
                <c:pt idx="2">
                  <c:v>1337.1206829534613</c:v>
                </c:pt>
                <c:pt idx="3">
                  <c:v>2285.1604882330903</c:v>
                </c:pt>
                <c:pt idx="4">
                  <c:v>3876.9495393567267</c:v>
                </c:pt>
                <c:pt idx="5">
                  <c:v>6505.6403912977175</c:v>
                </c:pt>
                <c:pt idx="6">
                  <c:v>10776.422049668503</c:v>
                </c:pt>
                <c:pt idx="7">
                  <c:v>17606.387024193289</c:v>
                </c:pt>
                <c:pt idx="8">
                  <c:v>28365.049948895779</c:v>
                </c:pt>
                <c:pt idx="9">
                  <c:v>45069.650359153675</c:v>
                </c:pt>
              </c:numCache>
            </c:numRef>
          </c:yVal>
          <c:smooth val="1"/>
        </c:ser>
        <c:ser>
          <c:idx val="7"/>
          <c:order val="3"/>
          <c:tx>
            <c:v>200</c:v>
          </c:tx>
          <c:spPr>
            <a:ln>
              <a:solidFill>
                <a:srgbClr val="008000"/>
              </a:solidFill>
            </a:ln>
          </c:spPr>
          <c:marker>
            <c:symbol val="none"/>
          </c:marker>
          <c:xVal>
            <c:numRef>
              <c:f>DCF_Market!$E$37:$E$46</c:f>
              <c:numCache>
                <c:formatCode>0%</c:formatCode>
                <c:ptCount val="10"/>
                <c:pt idx="0">
                  <c:v>0.05</c:v>
                </c:pt>
                <c:pt idx="1">
                  <c:v>0.1</c:v>
                </c:pt>
                <c:pt idx="2">
                  <c:v>0.15</c:v>
                </c:pt>
                <c:pt idx="3">
                  <c:v>0.2</c:v>
                </c:pt>
                <c:pt idx="4">
                  <c:v>0.25</c:v>
                </c:pt>
                <c:pt idx="5">
                  <c:v>0.3</c:v>
                </c:pt>
                <c:pt idx="6">
                  <c:v>0.35</c:v>
                </c:pt>
                <c:pt idx="7">
                  <c:v>0.4</c:v>
                </c:pt>
                <c:pt idx="8">
                  <c:v>0.45</c:v>
                </c:pt>
                <c:pt idx="9">
                  <c:v>0.5</c:v>
                </c:pt>
              </c:numCache>
            </c:numRef>
          </c:xVal>
          <c:yVal>
            <c:numRef>
              <c:f>DCF_Market!$M$37:$M$46</c:f>
              <c:numCache>
                <c:formatCode>#,##0</c:formatCode>
                <c:ptCount val="10"/>
                <c:pt idx="0">
                  <c:v>614.94243491061229</c:v>
                </c:pt>
                <c:pt idx="1">
                  <c:v>1042.2263649536967</c:v>
                </c:pt>
                <c:pt idx="2">
                  <c:v>1782.8275772712814</c:v>
                </c:pt>
                <c:pt idx="3">
                  <c:v>3046.8806509774545</c:v>
                </c:pt>
                <c:pt idx="4">
                  <c:v>5169.2660524756366</c:v>
                </c:pt>
                <c:pt idx="5">
                  <c:v>8674.1871883969543</c:v>
                </c:pt>
                <c:pt idx="6">
                  <c:v>14368.562732891334</c:v>
                </c:pt>
                <c:pt idx="7">
                  <c:v>23475.182698924393</c:v>
                </c:pt>
                <c:pt idx="8">
                  <c:v>37820.066598527701</c:v>
                </c:pt>
                <c:pt idx="9">
                  <c:v>60092.867145538243</c:v>
                </c:pt>
              </c:numCache>
            </c:numRef>
          </c:yVal>
          <c:smooth val="1"/>
        </c:ser>
        <c:ser>
          <c:idx val="11"/>
          <c:order val="4"/>
          <c:tx>
            <c:v>300</c:v>
          </c:tx>
          <c:spPr>
            <a:ln>
              <a:solidFill>
                <a:srgbClr val="001E64"/>
              </a:solidFill>
            </a:ln>
          </c:spPr>
          <c:marker>
            <c:symbol val="none"/>
          </c:marker>
          <c:xVal>
            <c:numRef>
              <c:f>DCF_Market!$E$37:$E$46</c:f>
              <c:numCache>
                <c:formatCode>0%</c:formatCode>
                <c:ptCount val="10"/>
                <c:pt idx="0">
                  <c:v>0.05</c:v>
                </c:pt>
                <c:pt idx="1">
                  <c:v>0.1</c:v>
                </c:pt>
                <c:pt idx="2">
                  <c:v>0.15</c:v>
                </c:pt>
                <c:pt idx="3">
                  <c:v>0.2</c:v>
                </c:pt>
                <c:pt idx="4">
                  <c:v>0.25</c:v>
                </c:pt>
                <c:pt idx="5">
                  <c:v>0.3</c:v>
                </c:pt>
                <c:pt idx="6">
                  <c:v>0.35</c:v>
                </c:pt>
                <c:pt idx="7">
                  <c:v>0.4</c:v>
                </c:pt>
                <c:pt idx="8">
                  <c:v>0.45</c:v>
                </c:pt>
                <c:pt idx="9">
                  <c:v>0.5</c:v>
                </c:pt>
              </c:numCache>
            </c:numRef>
          </c:xVal>
          <c:yVal>
            <c:numRef>
              <c:f>DCF_Market!$Q$37:$Q$46</c:f>
              <c:numCache>
                <c:formatCode>#,##0</c:formatCode>
                <c:ptCount val="10"/>
                <c:pt idx="0">
                  <c:v>922.41365236591832</c:v>
                </c:pt>
                <c:pt idx="1">
                  <c:v>1563.3395474305448</c:v>
                </c:pt>
                <c:pt idx="2">
                  <c:v>2674.2413659069225</c:v>
                </c:pt>
                <c:pt idx="3">
                  <c:v>4570.3209764661806</c:v>
                </c:pt>
                <c:pt idx="4">
                  <c:v>7753.8990787134535</c:v>
                </c:pt>
                <c:pt idx="5">
                  <c:v>13011.280782595435</c:v>
                </c:pt>
                <c:pt idx="6">
                  <c:v>21552.844099337006</c:v>
                </c:pt>
                <c:pt idx="7">
                  <c:v>35212.774048386578</c:v>
                </c:pt>
                <c:pt idx="8">
                  <c:v>56730.099897791559</c:v>
                </c:pt>
                <c:pt idx="9">
                  <c:v>90139.30071830735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738752"/>
        <c:axId val="119740672"/>
      </c:scatterChart>
      <c:valAx>
        <c:axId val="119738752"/>
        <c:scaling>
          <c:orientation val="minMax"/>
          <c:max val="0.5"/>
          <c:min val="0.0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Total</a:t>
                </a:r>
                <a:r>
                  <a:rPr lang="en-US" baseline="0"/>
                  <a:t> CAGR</a:t>
                </a:r>
                <a:endParaRPr lang="en-US"/>
              </a:p>
            </c:rich>
          </c:tx>
          <c:layout/>
          <c:overlay val="0"/>
        </c:title>
        <c:numFmt formatCode="0%" sourceLinked="1"/>
        <c:majorTickMark val="out"/>
        <c:minorTickMark val="none"/>
        <c:tickLblPos val="nextTo"/>
        <c:crossAx val="119740672"/>
        <c:crosses val="autoZero"/>
        <c:crossBetween val="midCat"/>
      </c:valAx>
      <c:valAx>
        <c:axId val="119740672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DCF</a:t>
                </a:r>
                <a:r>
                  <a:rPr lang="en-US" baseline="0"/>
                  <a:t> Value</a:t>
                </a:r>
                <a:endParaRPr lang="en-US"/>
              </a:p>
            </c:rich>
          </c:tx>
          <c:layout/>
          <c:overlay val="0"/>
        </c:title>
        <c:numFmt formatCode="#,##0" sourceLinked="1"/>
        <c:majorTickMark val="out"/>
        <c:minorTickMark val="none"/>
        <c:tickLblPos val="nextTo"/>
        <c:crossAx val="119738752"/>
        <c:crosses val="autoZero"/>
        <c:crossBetween val="midCat"/>
      </c:valAx>
      <c:spPr>
        <a:noFill/>
        <a:ln>
          <a:noFill/>
        </a:ln>
      </c:spPr>
    </c:plotArea>
    <c:legend>
      <c:legendPos val="b"/>
      <c:layout/>
      <c:overlay val="0"/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400">
          <a:solidFill>
            <a:srgbClr val="001E64"/>
          </a:solidFill>
          <a:latin typeface="Arial"/>
          <a:cs typeface="Arial"/>
        </a:defRPr>
      </a:pPr>
      <a:endParaRPr lang="el-GR"/>
    </a:p>
  </c:txPr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19</xdr:row>
          <xdr:rowOff>104775</xdr:rowOff>
        </xdr:from>
        <xdr:to>
          <xdr:col>4</xdr:col>
          <xdr:colOff>1781175</xdr:colOff>
          <xdr:row>23</xdr:row>
          <xdr:rowOff>76200</xdr:rowOff>
        </xdr:to>
        <xdr:sp macro="" textlink="">
          <xdr:nvSpPr>
            <xdr:cNvPr id="1025" name="Object 3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5</xdr:col>
      <xdr:colOff>0</xdr:colOff>
      <xdr:row>12</xdr:row>
      <xdr:rowOff>105411</xdr:rowOff>
    </xdr:from>
    <xdr:to>
      <xdr:col>13</xdr:col>
      <xdr:colOff>358774</xdr:colOff>
      <xdr:row>33</xdr:row>
      <xdr:rowOff>90712</xdr:rowOff>
    </xdr:to>
    <xdr:pic>
      <xdr:nvPicPr>
        <xdr:cNvPr id="10" name="Picture 9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8785" t="47606" r="27806" b="21085"/>
        <a:stretch/>
      </xdr:blipFill>
      <xdr:spPr>
        <a:xfrm>
          <a:off x="6858000" y="2500268"/>
          <a:ext cx="8595631" cy="4357731"/>
        </a:xfrm>
        <a:prstGeom prst="rect">
          <a:avLst/>
        </a:prstGeom>
      </xdr:spPr>
    </xdr:pic>
    <xdr:clientData/>
  </xdr:twoCellAnchor>
  <xdr:twoCellAnchor>
    <xdr:from>
      <xdr:col>4</xdr:col>
      <xdr:colOff>508000</xdr:colOff>
      <xdr:row>35</xdr:row>
      <xdr:rowOff>126999</xdr:rowOff>
    </xdr:from>
    <xdr:to>
      <xdr:col>14</xdr:col>
      <xdr:colOff>477762</xdr:colOff>
      <xdr:row>70</xdr:row>
      <xdr:rowOff>149174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635000</xdr:colOff>
      <xdr:row>53</xdr:row>
      <xdr:rowOff>14111</xdr:rowOff>
    </xdr:from>
    <xdr:to>
      <xdr:col>8</xdr:col>
      <xdr:colOff>903111</xdr:colOff>
      <xdr:row>54</xdr:row>
      <xdr:rowOff>84667</xdr:rowOff>
    </xdr:to>
    <xdr:sp macro="" textlink="">
      <xdr:nvSpPr>
        <xdr:cNvPr id="2" name="Oval 1"/>
        <xdr:cNvSpPr/>
      </xdr:nvSpPr>
      <xdr:spPr>
        <a:xfrm>
          <a:off x="9807222" y="10625667"/>
          <a:ext cx="268111" cy="268111"/>
        </a:xfrm>
        <a:prstGeom prst="ellipse">
          <a:avLst/>
        </a:prstGeom>
        <a:noFill/>
        <a:ln w="25400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874890</xdr:colOff>
      <xdr:row>54</xdr:row>
      <xdr:rowOff>28220</xdr:rowOff>
    </xdr:from>
    <xdr:to>
      <xdr:col>9</xdr:col>
      <xdr:colOff>1030111</xdr:colOff>
      <xdr:row>55</xdr:row>
      <xdr:rowOff>126999</xdr:rowOff>
    </xdr:to>
    <xdr:sp macro="" textlink="">
      <xdr:nvSpPr>
        <xdr:cNvPr id="3" name="TextBox 2"/>
        <xdr:cNvSpPr txBox="1"/>
      </xdr:nvSpPr>
      <xdr:spPr>
        <a:xfrm>
          <a:off x="10047112" y="10837331"/>
          <a:ext cx="1904999" cy="2963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1">
              <a:latin typeface="Arial"/>
              <a:cs typeface="Arial"/>
            </a:rPr>
            <a:t>Break-even</a:t>
          </a:r>
          <a:r>
            <a:rPr lang="en-US" sz="1400" b="1" baseline="0">
              <a:latin typeface="Arial"/>
              <a:cs typeface="Arial"/>
            </a:rPr>
            <a:t> Point</a:t>
          </a:r>
          <a:endParaRPr lang="en-US" sz="1400" b="1">
            <a:latin typeface="Arial"/>
            <a:cs typeface="Arial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624921</xdr:colOff>
      <xdr:row>47</xdr:row>
      <xdr:rowOff>152398</xdr:rowOff>
    </xdr:from>
    <xdr:to>
      <xdr:col>18</xdr:col>
      <xdr:colOff>211666</xdr:colOff>
      <xdr:row>68</xdr:row>
      <xdr:rowOff>70554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90714</xdr:colOff>
      <xdr:row>47</xdr:row>
      <xdr:rowOff>124177</xdr:rowOff>
    </xdr:from>
    <xdr:to>
      <xdr:col>7</xdr:col>
      <xdr:colOff>493889</xdr:colOff>
      <xdr:row>68</xdr:row>
      <xdr:rowOff>98777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24"/>
  <sheetViews>
    <sheetView showGridLines="0" tabSelected="1" view="pageBreakPreview" zoomScale="70" zoomScaleNormal="90" zoomScaleSheetLayoutView="70" zoomScalePageLayoutView="90" workbookViewId="0"/>
  </sheetViews>
  <sheetFormatPr defaultColWidth="8.85546875" defaultRowHeight="14.25"/>
  <cols>
    <col min="1" max="1" width="8.7109375" style="124" customWidth="1"/>
    <col min="2" max="2" width="106" style="69" bestFit="1" customWidth="1"/>
    <col min="3" max="3" width="104.42578125" style="125" customWidth="1"/>
    <col min="4" max="16384" width="8.85546875" style="124"/>
  </cols>
  <sheetData>
    <row r="1" spans="2:3" ht="15">
      <c r="B1" s="9"/>
      <c r="C1" s="20"/>
    </row>
    <row r="2" spans="2:3" ht="20.25">
      <c r="B2" s="167" t="s">
        <v>63</v>
      </c>
    </row>
    <row r="3" spans="2:3" ht="18">
      <c r="B3" s="168" t="s">
        <v>70</v>
      </c>
    </row>
    <row r="4" spans="2:3">
      <c r="B4" s="10"/>
    </row>
    <row r="6" spans="2:3" ht="19.5">
      <c r="B6" s="160" t="s">
        <v>74</v>
      </c>
      <c r="C6" s="161" t="s">
        <v>75</v>
      </c>
    </row>
    <row r="7" spans="2:3" ht="18">
      <c r="B7" s="162" t="s">
        <v>71</v>
      </c>
      <c r="C7" s="21"/>
    </row>
    <row r="8" spans="2:3" ht="16.5">
      <c r="B8" s="163" t="s">
        <v>115</v>
      </c>
      <c r="C8" s="164" t="s">
        <v>111</v>
      </c>
    </row>
    <row r="9" spans="2:3" ht="16.5">
      <c r="B9" s="163" t="s">
        <v>113</v>
      </c>
      <c r="C9" s="164" t="s">
        <v>112</v>
      </c>
    </row>
    <row r="10" spans="2:3" ht="16.5">
      <c r="B10" s="163" t="s">
        <v>83</v>
      </c>
      <c r="C10" s="164" t="s">
        <v>84</v>
      </c>
    </row>
    <row r="11" spans="2:3" ht="16.5">
      <c r="B11" s="163" t="s">
        <v>85</v>
      </c>
      <c r="C11" s="164" t="s">
        <v>86</v>
      </c>
    </row>
    <row r="12" spans="2:3" ht="18">
      <c r="B12" s="162" t="s">
        <v>54</v>
      </c>
      <c r="C12" s="159"/>
    </row>
    <row r="13" spans="2:3" ht="16.5">
      <c r="B13" s="163" t="s">
        <v>126</v>
      </c>
      <c r="C13" s="164" t="s">
        <v>127</v>
      </c>
    </row>
    <row r="14" spans="2:3" ht="33">
      <c r="B14" s="163" t="s">
        <v>76</v>
      </c>
      <c r="C14" s="164" t="s">
        <v>77</v>
      </c>
    </row>
    <row r="15" spans="2:3" ht="16.5">
      <c r="B15" s="163" t="s">
        <v>78</v>
      </c>
      <c r="C15" s="164" t="s">
        <v>79</v>
      </c>
    </row>
    <row r="16" spans="2:3" ht="18">
      <c r="B16" s="162" t="s">
        <v>73</v>
      </c>
      <c r="C16" s="159"/>
    </row>
    <row r="17" spans="2:3" ht="51" customHeight="1">
      <c r="B17" s="163" t="s">
        <v>80</v>
      </c>
      <c r="C17" s="164" t="s">
        <v>81</v>
      </c>
    </row>
    <row r="18" spans="2:3" ht="16.5">
      <c r="B18" s="163" t="s">
        <v>82</v>
      </c>
      <c r="C18" s="164" t="s">
        <v>114</v>
      </c>
    </row>
    <row r="19" spans="2:3" ht="18">
      <c r="B19" s="162" t="s">
        <v>72</v>
      </c>
      <c r="C19" s="159"/>
    </row>
    <row r="20" spans="2:3" ht="33">
      <c r="B20" s="163" t="s">
        <v>87</v>
      </c>
      <c r="C20" s="164" t="s">
        <v>88</v>
      </c>
    </row>
    <row r="21" spans="2:3" ht="33">
      <c r="B21" s="163" t="s">
        <v>89</v>
      </c>
      <c r="C21" s="164" t="s">
        <v>90</v>
      </c>
    </row>
    <row r="22" spans="2:3" ht="33">
      <c r="B22" s="163" t="s">
        <v>91</v>
      </c>
      <c r="C22" s="164" t="s">
        <v>92</v>
      </c>
    </row>
    <row r="23" spans="2:3" ht="49.5">
      <c r="B23" s="165" t="s">
        <v>129</v>
      </c>
      <c r="C23" s="166" t="s">
        <v>131</v>
      </c>
    </row>
    <row r="24" spans="2:3">
      <c r="B24" s="16"/>
    </row>
  </sheetData>
  <sheetProtection password="EBDD" sheet="1" objects="1" scenarios="1"/>
  <pageMargins left="0.7" right="0.7" top="0.75" bottom="0.75" header="0.3" footer="0.3"/>
  <pageSetup paperSize="9" scale="62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52"/>
  <sheetViews>
    <sheetView showGridLines="0" view="pageBreakPreview" zoomScale="70" zoomScaleNormal="90" zoomScaleSheetLayoutView="70" zoomScalePageLayoutView="90" workbookViewId="0"/>
  </sheetViews>
  <sheetFormatPr defaultColWidth="8.85546875" defaultRowHeight="16.5" customHeight="1"/>
  <cols>
    <col min="1" max="1" width="8.7109375" style="124" customWidth="1"/>
    <col min="2" max="2" width="34.7109375" style="69" customWidth="1"/>
    <col min="3" max="3" width="32.28515625" style="69" customWidth="1"/>
    <col min="4" max="4" width="22.85546875" style="69" bestFit="1" customWidth="1"/>
    <col min="5" max="5" width="24.140625" style="69" customWidth="1"/>
    <col min="6" max="6" width="24.42578125" style="69" customWidth="1"/>
    <col min="7" max="7" width="25.42578125" style="69" customWidth="1"/>
    <col min="8" max="8" width="20.85546875" style="69" customWidth="1"/>
    <col min="9" max="16384" width="8.85546875" style="124"/>
  </cols>
  <sheetData>
    <row r="1" spans="2:8" ht="16.5" customHeight="1">
      <c r="B1" s="9"/>
      <c r="C1" s="9"/>
      <c r="D1" s="9"/>
      <c r="E1" s="9"/>
      <c r="F1" s="9"/>
      <c r="G1" s="9"/>
      <c r="H1" s="9"/>
    </row>
    <row r="2" spans="2:8" ht="16.5" customHeight="1">
      <c r="B2" s="167" t="s">
        <v>63</v>
      </c>
    </row>
    <row r="3" spans="2:8" ht="16.5" customHeight="1">
      <c r="B3" s="168" t="s">
        <v>14</v>
      </c>
    </row>
    <row r="4" spans="2:8" ht="16.5" customHeight="1">
      <c r="B4" s="10"/>
    </row>
    <row r="5" spans="2:8" ht="16.5" customHeight="1">
      <c r="E5" s="202" t="s">
        <v>66</v>
      </c>
      <c r="F5" s="202"/>
      <c r="G5" s="202"/>
      <c r="H5" s="202"/>
    </row>
    <row r="6" spans="2:8" ht="58.5">
      <c r="B6" s="171" t="s">
        <v>9</v>
      </c>
      <c r="C6" s="172" t="s">
        <v>10</v>
      </c>
      <c r="D6" s="172" t="s">
        <v>20</v>
      </c>
      <c r="E6" s="172" t="s">
        <v>132</v>
      </c>
      <c r="F6" s="172" t="s">
        <v>130</v>
      </c>
      <c r="G6" s="172" t="s">
        <v>133</v>
      </c>
      <c r="H6" s="172" t="s">
        <v>12</v>
      </c>
    </row>
    <row r="7" spans="2:8" ht="16.5" customHeight="1">
      <c r="B7" s="173" t="s">
        <v>11</v>
      </c>
      <c r="C7" s="11"/>
      <c r="D7" s="12"/>
      <c r="E7" s="13"/>
      <c r="F7" s="14"/>
      <c r="G7" s="14"/>
      <c r="H7" s="14"/>
    </row>
    <row r="8" spans="2:8" ht="16.5" customHeight="1">
      <c r="B8" s="174" t="s">
        <v>36</v>
      </c>
      <c r="C8" s="174" t="s">
        <v>15</v>
      </c>
      <c r="D8" s="175">
        <v>0.63743988182118061</v>
      </c>
      <c r="E8" s="176">
        <v>2.418933170736896E-2</v>
      </c>
      <c r="F8" s="176">
        <v>0</v>
      </c>
      <c r="G8" s="176">
        <v>-1.2636725100000001</v>
      </c>
      <c r="H8" s="177">
        <v>0.12756999999999999</v>
      </c>
    </row>
    <row r="9" spans="2:8" ht="16.5" customHeight="1">
      <c r="B9" s="174" t="s">
        <v>37</v>
      </c>
      <c r="C9" s="174" t="s">
        <v>15</v>
      </c>
      <c r="D9" s="175">
        <v>0.5785378935484522</v>
      </c>
      <c r="E9" s="176">
        <v>1.9932029586453501E-2</v>
      </c>
      <c r="F9" s="178">
        <v>0.54542365339158771</v>
      </c>
      <c r="G9" s="176">
        <v>-0.28929557</v>
      </c>
      <c r="H9" s="177">
        <v>0.11378000000000001</v>
      </c>
    </row>
    <row r="10" spans="2:8" ht="16.5" customHeight="1">
      <c r="B10" s="174" t="s">
        <v>38</v>
      </c>
      <c r="C10" s="174" t="s">
        <v>15</v>
      </c>
      <c r="D10" s="175">
        <v>0.46946975987813411</v>
      </c>
      <c r="E10" s="178">
        <v>0.11644608620416047</v>
      </c>
      <c r="F10" s="178">
        <v>0.47506979928660192</v>
      </c>
      <c r="G10" s="178">
        <v>0.27179650666666666</v>
      </c>
      <c r="H10" s="177">
        <v>9.7710000000000005E-2</v>
      </c>
    </row>
    <row r="11" spans="2:8" ht="16.5" customHeight="1">
      <c r="B11" s="174" t="s">
        <v>39</v>
      </c>
      <c r="C11" s="174" t="s">
        <v>15</v>
      </c>
      <c r="D11" s="175">
        <v>0.30363608517702434</v>
      </c>
      <c r="E11" s="178">
        <v>7.6804457944185389E-2</v>
      </c>
      <c r="F11" s="178">
        <v>0.54258780999754097</v>
      </c>
      <c r="G11" s="178">
        <v>0.28912810666666661</v>
      </c>
      <c r="H11" s="177">
        <v>8.8660000000000003E-2</v>
      </c>
    </row>
    <row r="12" spans="2:8" ht="16.5" customHeight="1">
      <c r="B12" s="174" t="s">
        <v>40</v>
      </c>
      <c r="C12" s="174" t="s">
        <v>15</v>
      </c>
      <c r="D12" s="175">
        <v>0.31844714617699421</v>
      </c>
      <c r="E12" s="176">
        <v>0.5661715852080893</v>
      </c>
      <c r="F12" s="176">
        <v>0</v>
      </c>
      <c r="G12" s="178">
        <v>0.12220758333333334</v>
      </c>
      <c r="H12" s="177">
        <v>6.3129999999999992E-2</v>
      </c>
    </row>
    <row r="13" spans="2:8" ht="16.5" customHeight="1">
      <c r="B13" s="174" t="s">
        <v>41</v>
      </c>
      <c r="C13" s="174" t="s">
        <v>15</v>
      </c>
      <c r="D13" s="175">
        <v>0.14410040463655194</v>
      </c>
      <c r="E13" s="178">
        <v>0.24271221253916414</v>
      </c>
      <c r="F13" s="176">
        <v>4.7811650814747322E-2</v>
      </c>
      <c r="G13" s="178">
        <v>0.48458095333333323</v>
      </c>
      <c r="H13" s="177">
        <v>8.7239999999999998E-2</v>
      </c>
    </row>
    <row r="14" spans="2:8" ht="16.5" customHeight="1">
      <c r="B14" s="174" t="s">
        <v>42</v>
      </c>
      <c r="C14" s="174" t="s">
        <v>15</v>
      </c>
      <c r="D14" s="175">
        <v>0.11740890250631786</v>
      </c>
      <c r="E14" s="178">
        <v>0.14630625960864568</v>
      </c>
      <c r="F14" s="178">
        <v>0.45522082579408768</v>
      </c>
      <c r="G14" s="178">
        <v>0.24199370000000001</v>
      </c>
      <c r="H14" s="177">
        <v>8.3190000000000014E-2</v>
      </c>
    </row>
    <row r="15" spans="2:8" ht="16.5" customHeight="1">
      <c r="B15" s="174" t="s">
        <v>43</v>
      </c>
      <c r="C15" s="174" t="s">
        <v>15</v>
      </c>
      <c r="D15" s="175">
        <v>0.10897151031547114</v>
      </c>
      <c r="E15" s="178">
        <v>9.0874566050339209E-2</v>
      </c>
      <c r="F15" s="178">
        <v>0.48964842375276874</v>
      </c>
      <c r="G15" s="178">
        <v>0.32704579333333333</v>
      </c>
      <c r="H15" s="177">
        <v>9.7019999999999995E-2</v>
      </c>
    </row>
    <row r="16" spans="2:8" ht="16.5" customHeight="1">
      <c r="B16" s="174" t="s">
        <v>44</v>
      </c>
      <c r="C16" s="174" t="s">
        <v>21</v>
      </c>
      <c r="D16" s="175">
        <v>0.13544256878619287</v>
      </c>
      <c r="E16" s="178">
        <v>0.32547260689308422</v>
      </c>
      <c r="F16" s="178">
        <v>0.44446450305855573</v>
      </c>
      <c r="G16" s="176">
        <v>-0.10355599333333335</v>
      </c>
      <c r="H16" s="177">
        <v>6.9550000000000001E-2</v>
      </c>
    </row>
    <row r="17" spans="2:8" ht="16.5" customHeight="1">
      <c r="B17" s="174" t="s">
        <v>45</v>
      </c>
      <c r="C17" s="174" t="s">
        <v>15</v>
      </c>
      <c r="D17" s="175">
        <v>0.18621097075480186</v>
      </c>
      <c r="E17" s="178">
        <v>0.19089398705050378</v>
      </c>
      <c r="F17" s="178">
        <v>0.67942538794875729</v>
      </c>
      <c r="G17" s="176">
        <v>-8.2472633333333344E-3</v>
      </c>
      <c r="H17" s="177">
        <v>8.3559999999999995E-2</v>
      </c>
    </row>
    <row r="18" spans="2:8" ht="16.5" customHeight="1">
      <c r="B18" s="173" t="s">
        <v>29</v>
      </c>
      <c r="C18" s="11"/>
      <c r="D18" s="12"/>
      <c r="E18" s="23"/>
      <c r="F18" s="14"/>
      <c r="G18" s="14"/>
      <c r="H18" s="24"/>
    </row>
    <row r="19" spans="2:8" ht="16.5" customHeight="1">
      <c r="B19" s="174" t="s">
        <v>36</v>
      </c>
      <c r="C19" s="174" t="s">
        <v>18</v>
      </c>
      <c r="D19" s="178">
        <v>0.23506899781892954</v>
      </c>
      <c r="E19" s="179">
        <v>0.53762328283270144</v>
      </c>
      <c r="F19" s="176">
        <v>-0.25011797892044774</v>
      </c>
      <c r="G19" s="178">
        <v>0.17774188333333332</v>
      </c>
      <c r="H19" s="178">
        <v>9.325E-2</v>
      </c>
    </row>
    <row r="20" spans="2:8" ht="16.5" customHeight="1">
      <c r="B20" s="174" t="s">
        <v>37</v>
      </c>
      <c r="C20" s="174" t="s">
        <v>15</v>
      </c>
      <c r="D20" s="178">
        <v>0.23113391888052237</v>
      </c>
      <c r="E20" s="179">
        <v>0.3161869933840688</v>
      </c>
      <c r="F20" s="178">
        <v>0.15005400328506754</v>
      </c>
      <c r="G20" s="178">
        <v>0.22236341999999998</v>
      </c>
      <c r="H20" s="178">
        <v>7.9719999999999999E-2</v>
      </c>
    </row>
    <row r="21" spans="2:8" ht="16.5" customHeight="1">
      <c r="B21" s="174" t="s">
        <v>38</v>
      </c>
      <c r="C21" s="174" t="s">
        <v>15</v>
      </c>
      <c r="D21" s="178">
        <v>0.23090237895617816</v>
      </c>
      <c r="E21" s="179">
        <v>0.35078655745012022</v>
      </c>
      <c r="F21" s="178">
        <v>0.118632392491673</v>
      </c>
      <c r="G21" s="178">
        <v>0.16438094333333336</v>
      </c>
      <c r="H21" s="178">
        <v>7.2959999999999997E-2</v>
      </c>
    </row>
    <row r="22" spans="2:8" ht="16.5" customHeight="1">
      <c r="B22" s="174" t="s">
        <v>39</v>
      </c>
      <c r="C22" s="174" t="s">
        <v>18</v>
      </c>
      <c r="D22" s="178">
        <v>0.22361140852982198</v>
      </c>
      <c r="E22" s="179">
        <v>0.31506520994003878</v>
      </c>
      <c r="F22" s="176">
        <v>1.2358357758003979E-2</v>
      </c>
      <c r="G22" s="178">
        <v>0.35980767666666663</v>
      </c>
      <c r="H22" s="178">
        <v>8.6140000000000008E-2</v>
      </c>
    </row>
    <row r="23" spans="2:8" ht="16.5" customHeight="1">
      <c r="B23" s="174" t="s">
        <v>40</v>
      </c>
      <c r="C23" s="174" t="s">
        <v>16</v>
      </c>
      <c r="D23" s="178">
        <v>0.22258759964452079</v>
      </c>
      <c r="E23" s="179">
        <v>0.75400464783982879</v>
      </c>
      <c r="F23" s="176">
        <v>-0.58220563786778035</v>
      </c>
      <c r="G23" s="176">
        <v>0.10845125333333333</v>
      </c>
      <c r="H23" s="178">
        <v>7.2750000000000009E-2</v>
      </c>
    </row>
    <row r="24" spans="2:8" ht="16.5" customHeight="1">
      <c r="B24" s="174" t="s">
        <v>41</v>
      </c>
      <c r="C24" s="174" t="s">
        <v>15</v>
      </c>
      <c r="D24" s="178">
        <v>0.22030991637853825</v>
      </c>
      <c r="E24" s="179">
        <v>0.31519614550024194</v>
      </c>
      <c r="F24" s="178">
        <v>0.27403629981207656</v>
      </c>
      <c r="G24" s="176">
        <v>9.0051093333333332E-2</v>
      </c>
      <c r="H24" s="178">
        <v>0.10310999999999999</v>
      </c>
    </row>
    <row r="25" spans="2:8" ht="16.5" customHeight="1">
      <c r="B25" s="174" t="s">
        <v>42</v>
      </c>
      <c r="C25" s="174" t="s">
        <v>15</v>
      </c>
      <c r="D25" s="178">
        <v>0.21934406248833893</v>
      </c>
      <c r="E25" s="179">
        <v>0.12462632310721286</v>
      </c>
      <c r="F25" s="178">
        <v>0.37568377336127218</v>
      </c>
      <c r="G25" s="178">
        <v>0.37613663000000003</v>
      </c>
      <c r="H25" s="178">
        <v>0.10208</v>
      </c>
    </row>
    <row r="26" spans="2:8" ht="16.5" customHeight="1">
      <c r="B26" s="174" t="s">
        <v>43</v>
      </c>
      <c r="C26" s="174" t="s">
        <v>22</v>
      </c>
      <c r="D26" s="178">
        <v>0.21828156334409643</v>
      </c>
      <c r="E26" s="179">
        <v>0.39958446675451109</v>
      </c>
      <c r="F26" s="178">
        <v>0.33129956976311625</v>
      </c>
      <c r="G26" s="176">
        <v>-3.4238576666666666E-2</v>
      </c>
      <c r="H26" s="178">
        <v>7.0570000000000008E-2</v>
      </c>
    </row>
    <row r="27" spans="2:8" ht="16.5" customHeight="1">
      <c r="B27" s="174" t="s">
        <v>44</v>
      </c>
      <c r="C27" s="174" t="s">
        <v>15</v>
      </c>
      <c r="D27" s="178">
        <v>0.21268445292210858</v>
      </c>
      <c r="E27" s="179">
        <v>0.22668003261973554</v>
      </c>
      <c r="F27" s="178">
        <v>0.26500331878295591</v>
      </c>
      <c r="G27" s="178">
        <v>0.28671442666666669</v>
      </c>
      <c r="H27" s="178">
        <v>8.3819999999999992E-2</v>
      </c>
    </row>
    <row r="28" spans="2:8" ht="16.5" customHeight="1">
      <c r="B28" s="174" t="s">
        <v>45</v>
      </c>
      <c r="C28" s="174" t="s">
        <v>15</v>
      </c>
      <c r="D28" s="178">
        <v>0.20654068471136999</v>
      </c>
      <c r="E28" s="179">
        <v>0.46818178926058851</v>
      </c>
      <c r="F28" s="176">
        <v>-0.2014246174960361</v>
      </c>
      <c r="G28" s="178">
        <v>0.30025712666666665</v>
      </c>
      <c r="H28" s="178">
        <v>9.6379999999999993E-2</v>
      </c>
    </row>
    <row r="29" spans="2:8" ht="16.5" customHeight="1">
      <c r="B29" s="173" t="s">
        <v>30</v>
      </c>
      <c r="C29" s="11"/>
      <c r="D29" s="12"/>
      <c r="E29" s="15"/>
      <c r="F29" s="14"/>
      <c r="G29" s="24"/>
      <c r="H29" s="24"/>
    </row>
    <row r="30" spans="2:8" ht="16.5" customHeight="1">
      <c r="B30" s="174" t="s">
        <v>36</v>
      </c>
      <c r="C30" s="174" t="s">
        <v>15</v>
      </c>
      <c r="D30" s="178">
        <v>5.5E-2</v>
      </c>
      <c r="E30" s="179">
        <v>0.30914847947115875</v>
      </c>
      <c r="F30" s="178">
        <v>0.11790870105965585</v>
      </c>
      <c r="G30" s="178">
        <v>0.26259201666666665</v>
      </c>
      <c r="H30" s="178">
        <v>7.4980000000000005E-2</v>
      </c>
    </row>
    <row r="31" spans="2:8" ht="16.5" customHeight="1">
      <c r="B31" s="174" t="s">
        <v>37</v>
      </c>
      <c r="C31" s="174" t="s">
        <v>16</v>
      </c>
      <c r="D31" s="178">
        <v>5.0999999999999997E-2</v>
      </c>
      <c r="E31" s="179">
        <v>0.27832185629053824</v>
      </c>
      <c r="F31" s="178">
        <v>0.13794149627863916</v>
      </c>
      <c r="G31" s="178">
        <v>0.34304789000000008</v>
      </c>
      <c r="H31" s="178">
        <v>8.4079999999999988E-2</v>
      </c>
    </row>
    <row r="32" spans="2:8" ht="16.5" customHeight="1">
      <c r="B32" s="174" t="s">
        <v>38</v>
      </c>
      <c r="C32" s="174" t="s">
        <v>15</v>
      </c>
      <c r="D32" s="176">
        <v>8.5000000000000006E-2</v>
      </c>
      <c r="E32" s="179">
        <v>0.17646021810469889</v>
      </c>
      <c r="F32" s="178">
        <v>0.33396479324827677</v>
      </c>
      <c r="G32" s="178">
        <v>0.32514882333333334</v>
      </c>
      <c r="H32" s="178">
        <v>7.3349999999999999E-2</v>
      </c>
    </row>
    <row r="33" spans="2:8" ht="16.5" customHeight="1">
      <c r="B33" s="174" t="s">
        <v>39</v>
      </c>
      <c r="C33" s="174" t="s">
        <v>17</v>
      </c>
      <c r="D33" s="178">
        <v>0.06</v>
      </c>
      <c r="E33" s="179">
        <v>0.30097449892438033</v>
      </c>
      <c r="F33" s="178">
        <v>0.1950393187489424</v>
      </c>
      <c r="G33" s="178">
        <v>0.25122348333333333</v>
      </c>
      <c r="H33" s="178">
        <v>8.4779999999999994E-2</v>
      </c>
    </row>
    <row r="34" spans="2:8" ht="16.5" customHeight="1">
      <c r="B34" s="174" t="s">
        <v>40</v>
      </c>
      <c r="C34" s="174" t="s">
        <v>18</v>
      </c>
      <c r="D34" s="178">
        <v>8.0000000000000002E-3</v>
      </c>
      <c r="E34" s="179">
        <v>0.26730060181852611</v>
      </c>
      <c r="F34" s="178">
        <v>0.24625003567943157</v>
      </c>
      <c r="G34" s="178">
        <v>0.2785547333333333</v>
      </c>
      <c r="H34" s="178">
        <v>7.3279999999999998E-2</v>
      </c>
    </row>
    <row r="35" spans="2:8" ht="16.5" customHeight="1">
      <c r="B35" s="174" t="s">
        <v>41</v>
      </c>
      <c r="C35" s="174" t="s">
        <v>15</v>
      </c>
      <c r="D35" s="176">
        <v>8.5000000000000006E-2</v>
      </c>
      <c r="E35" s="179">
        <v>0.15374701903747398</v>
      </c>
      <c r="F35" s="178">
        <v>0.33055947062539032</v>
      </c>
      <c r="G35" s="178">
        <v>0.34690802666666665</v>
      </c>
      <c r="H35" s="178">
        <v>7.0279999999999995E-2</v>
      </c>
    </row>
    <row r="36" spans="2:8" ht="16.5" customHeight="1">
      <c r="B36" s="174" t="s">
        <v>42</v>
      </c>
      <c r="C36" s="174" t="s">
        <v>15</v>
      </c>
      <c r="D36" s="178">
        <v>5.0000000000000001E-3</v>
      </c>
      <c r="E36" s="179">
        <v>0.26731372652846747</v>
      </c>
      <c r="F36" s="178">
        <v>0.18260297524742905</v>
      </c>
      <c r="G36" s="178">
        <v>0.29410173333333334</v>
      </c>
      <c r="H36" s="178">
        <v>7.4380000000000002E-2</v>
      </c>
    </row>
    <row r="37" spans="2:8" ht="16.5" customHeight="1">
      <c r="B37" s="174" t="s">
        <v>43</v>
      </c>
      <c r="C37" s="174" t="s">
        <v>15</v>
      </c>
      <c r="D37" s="178">
        <v>3.9E-2</v>
      </c>
      <c r="E37" s="179">
        <v>0.20114474222888626</v>
      </c>
      <c r="F37" s="178">
        <v>0.32720444459754922</v>
      </c>
      <c r="G37" s="178">
        <v>0.28177808666666665</v>
      </c>
      <c r="H37" s="178">
        <v>7.4980000000000005E-2</v>
      </c>
    </row>
    <row r="38" spans="2:8" ht="16.5" customHeight="1">
      <c r="B38" s="174" t="s">
        <v>44</v>
      </c>
      <c r="C38" s="174" t="s">
        <v>19</v>
      </c>
      <c r="D38" s="176">
        <v>9.4E-2</v>
      </c>
      <c r="E38" s="179">
        <v>0.24818303559219784</v>
      </c>
      <c r="F38" s="178">
        <v>0.28629559561467838</v>
      </c>
      <c r="G38" s="178">
        <v>0.24030199666666666</v>
      </c>
      <c r="H38" s="178">
        <v>7.4469999999999995E-2</v>
      </c>
    </row>
    <row r="39" spans="2:8" ht="16.5" customHeight="1">
      <c r="B39" s="174" t="s">
        <v>45</v>
      </c>
      <c r="C39" s="174" t="s">
        <v>19</v>
      </c>
      <c r="D39" s="176">
        <v>8.4000000000000005E-2</v>
      </c>
      <c r="E39" s="179">
        <v>0.31449227214264058</v>
      </c>
      <c r="F39" s="178">
        <v>0.21931158667481002</v>
      </c>
      <c r="G39" s="178">
        <v>0.15060556333333333</v>
      </c>
      <c r="H39" s="178">
        <v>8.1500000000000003E-2</v>
      </c>
    </row>
    <row r="40" spans="2:8" ht="16.5" customHeight="1">
      <c r="B40" s="187" t="s">
        <v>27</v>
      </c>
      <c r="C40" s="188"/>
      <c r="D40" s="189">
        <v>0.3</v>
      </c>
      <c r="E40" s="190">
        <v>0.16993002518429753</v>
      </c>
      <c r="F40" s="189">
        <v>0.51883434331855716</v>
      </c>
      <c r="G40" s="189">
        <v>0.28945877388888885</v>
      </c>
      <c r="H40" s="189">
        <v>9.1141E-2</v>
      </c>
    </row>
    <row r="41" spans="2:8" ht="16.5" customHeight="1">
      <c r="B41" s="180" t="s">
        <v>28</v>
      </c>
      <c r="C41" s="181"/>
      <c r="D41" s="182">
        <v>0.2449235279659131</v>
      </c>
      <c r="E41" s="183">
        <v>0.14630625960864568</v>
      </c>
      <c r="F41" s="182">
        <v>0.48964842375276874</v>
      </c>
      <c r="G41" s="182">
        <v>0.28046230666666661</v>
      </c>
      <c r="H41" s="182">
        <v>8.795E-2</v>
      </c>
    </row>
    <row r="42" spans="2:8" ht="16.5" customHeight="1">
      <c r="B42" s="187" t="s">
        <v>26</v>
      </c>
      <c r="C42" s="188"/>
      <c r="D42" s="189">
        <v>0.22204649836744253</v>
      </c>
      <c r="E42" s="191">
        <v>0.38079354486890471</v>
      </c>
      <c r="F42" s="192">
        <v>0.25245155958269355</v>
      </c>
      <c r="G42" s="192">
        <v>0.2696288723809524</v>
      </c>
      <c r="H42" s="192">
        <v>8.6078000000000016E-2</v>
      </c>
    </row>
    <row r="43" spans="2:8" ht="16.5" customHeight="1">
      <c r="B43" s="180" t="s">
        <v>25</v>
      </c>
      <c r="C43" s="184"/>
      <c r="D43" s="182">
        <v>0.22144875801152952</v>
      </c>
      <c r="E43" s="185">
        <v>0.33348677541709448</v>
      </c>
      <c r="F43" s="186">
        <v>0.26951980929751623</v>
      </c>
      <c r="G43" s="186">
        <v>0.28671442666666669</v>
      </c>
      <c r="H43" s="186">
        <v>8.498E-2</v>
      </c>
    </row>
    <row r="44" spans="2:8" ht="16.5" customHeight="1">
      <c r="B44" s="187" t="s">
        <v>24</v>
      </c>
      <c r="C44" s="187"/>
      <c r="D44" s="189">
        <f>AVERAGE(D30:D39)</f>
        <v>5.6599999999999998E-2</v>
      </c>
      <c r="E44" s="191">
        <v>0.25170864501389684</v>
      </c>
      <c r="F44" s="192">
        <v>0.23770784177748022</v>
      </c>
      <c r="G44" s="192">
        <v>0.27742623533333333</v>
      </c>
      <c r="H44" s="192">
        <v>7.6608000000000009E-2</v>
      </c>
    </row>
    <row r="45" spans="2:8" ht="16.5" customHeight="1">
      <c r="B45" s="180" t="s">
        <v>23</v>
      </c>
      <c r="C45" s="184"/>
      <c r="D45" s="182">
        <v>5.7499999999999996E-2</v>
      </c>
      <c r="E45" s="185">
        <v>0.26730716417349676</v>
      </c>
      <c r="F45" s="186">
        <v>0.23278081117712079</v>
      </c>
      <c r="G45" s="186">
        <v>0.28016640999999998</v>
      </c>
      <c r="H45" s="186">
        <v>7.4725E-2</v>
      </c>
    </row>
    <row r="46" spans="2:8" ht="16.5" customHeight="1">
      <c r="B46" s="16"/>
    </row>
    <row r="47" spans="2:8" ht="16.5" customHeight="1">
      <c r="B47" s="17"/>
      <c r="C47" s="17"/>
      <c r="D47" s="17"/>
      <c r="E47" s="17"/>
      <c r="F47" s="17"/>
      <c r="G47" s="17"/>
      <c r="H47" s="17"/>
    </row>
    <row r="50" spans="2:2" ht="16.5" customHeight="1">
      <c r="B50" s="16"/>
    </row>
    <row r="51" spans="2:2" ht="16.5" customHeight="1">
      <c r="B51" s="16"/>
    </row>
    <row r="52" spans="2:2" ht="16.5" customHeight="1">
      <c r="B52" s="16"/>
    </row>
  </sheetData>
  <sheetProtection password="EBDD" sheet="1" objects="1" scenarios="1"/>
  <mergeCells count="1">
    <mergeCell ref="E5:H5"/>
  </mergeCells>
  <pageMargins left="0.7" right="0.7" top="0.75" bottom="0.75" header="0.3" footer="0.3"/>
  <pageSetup paperSize="9" scale="65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C17"/>
  <sheetViews>
    <sheetView showGridLines="0" view="pageBreakPreview" zoomScale="70" zoomScaleNormal="90" zoomScaleSheetLayoutView="70" zoomScalePageLayoutView="90" workbookViewId="0"/>
  </sheetViews>
  <sheetFormatPr defaultColWidth="8.85546875" defaultRowHeight="16.5" customHeight="1"/>
  <cols>
    <col min="1" max="1" width="8.7109375" style="69" customWidth="1"/>
    <col min="2" max="3" width="32.28515625" style="69" customWidth="1"/>
    <col min="4" max="16384" width="8.85546875" style="69"/>
  </cols>
  <sheetData>
    <row r="2" spans="2:3" ht="16.5" customHeight="1">
      <c r="B2" s="167" t="s">
        <v>63</v>
      </c>
    </row>
    <row r="3" spans="2:3" ht="16.5" customHeight="1">
      <c r="B3" s="168" t="s">
        <v>104</v>
      </c>
    </row>
    <row r="5" spans="2:3" ht="16.5" customHeight="1">
      <c r="B5" s="169" t="s">
        <v>95</v>
      </c>
      <c r="C5" s="170" t="s">
        <v>134</v>
      </c>
    </row>
    <row r="6" spans="2:3" ht="16.5" customHeight="1">
      <c r="B6" s="105" t="s">
        <v>96</v>
      </c>
      <c r="C6" s="193" t="s">
        <v>99</v>
      </c>
    </row>
    <row r="7" spans="2:3" ht="16.5" customHeight="1">
      <c r="B7" s="105" t="s">
        <v>97</v>
      </c>
      <c r="C7" s="193" t="s">
        <v>99</v>
      </c>
    </row>
    <row r="8" spans="2:3" ht="16.5" customHeight="1">
      <c r="B8" s="105" t="s">
        <v>3</v>
      </c>
      <c r="C8" s="193" t="s">
        <v>100</v>
      </c>
    </row>
    <row r="9" spans="2:3" ht="16.5" customHeight="1">
      <c r="B9" s="106" t="s">
        <v>4</v>
      </c>
      <c r="C9" s="193" t="s">
        <v>101</v>
      </c>
    </row>
    <row r="10" spans="2:3" ht="16.5" customHeight="1">
      <c r="B10" s="106" t="s">
        <v>5</v>
      </c>
      <c r="C10" s="193" t="s">
        <v>102</v>
      </c>
    </row>
    <row r="11" spans="2:3" ht="16.5" customHeight="1">
      <c r="B11" s="106" t="s">
        <v>98</v>
      </c>
      <c r="C11" s="193" t="s">
        <v>103</v>
      </c>
    </row>
    <row r="12" spans="2:3" ht="16.5" customHeight="1">
      <c r="C12" s="70"/>
    </row>
    <row r="13" spans="2:3" ht="16.5" customHeight="1">
      <c r="B13" s="71" t="s">
        <v>105</v>
      </c>
      <c r="C13" s="70"/>
    </row>
    <row r="14" spans="2:3" ht="16.5" customHeight="1">
      <c r="C14" s="70"/>
    </row>
    <row r="15" spans="2:3" ht="16.5" customHeight="1">
      <c r="C15" s="70"/>
    </row>
    <row r="16" spans="2:3" ht="16.5" customHeight="1">
      <c r="C16" s="70"/>
    </row>
    <row r="17" spans="3:3" ht="16.5" customHeight="1">
      <c r="C17" s="70"/>
    </row>
  </sheetData>
  <sheetProtection password="EBDD" sheet="1" objects="1" scenarios="1"/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11"/>
  <sheetViews>
    <sheetView showGridLines="0" view="pageBreakPreview" zoomScale="70" zoomScaleNormal="90" zoomScaleSheetLayoutView="70" zoomScalePageLayoutView="90" workbookViewId="0"/>
  </sheetViews>
  <sheetFormatPr defaultColWidth="8.85546875" defaultRowHeight="14.25"/>
  <cols>
    <col min="1" max="1" width="8.7109375" style="69" customWidth="1"/>
    <col min="2" max="2" width="64.85546875" style="69" bestFit="1" customWidth="1"/>
    <col min="3" max="3" width="15.28515625" style="69" bestFit="1" customWidth="1"/>
    <col min="4" max="4" width="11.7109375" style="69" bestFit="1" customWidth="1"/>
    <col min="5" max="5" width="12.5703125" style="69" bestFit="1" customWidth="1"/>
    <col min="6" max="6" width="13.42578125" style="69" bestFit="1" customWidth="1"/>
    <col min="7" max="7" width="8.5703125" style="69" bestFit="1" customWidth="1"/>
    <col min="8" max="16384" width="8.85546875" style="69"/>
  </cols>
  <sheetData>
    <row r="2" spans="2:7" ht="20.25">
      <c r="B2" s="167" t="s">
        <v>63</v>
      </c>
    </row>
    <row r="3" spans="2:7" ht="18">
      <c r="B3" s="168" t="s">
        <v>64</v>
      </c>
    </row>
    <row r="4" spans="2:7">
      <c r="B4" s="10"/>
    </row>
    <row r="5" spans="2:7" ht="19.5">
      <c r="B5" s="194" t="s">
        <v>128</v>
      </c>
      <c r="C5" s="194"/>
    </row>
    <row r="6" spans="2:7" ht="16.5">
      <c r="B6" s="106" t="s">
        <v>55</v>
      </c>
      <c r="C6" s="199">
        <v>0.03</v>
      </c>
    </row>
    <row r="7" spans="2:7" ht="16.5">
      <c r="B7" s="106" t="s">
        <v>56</v>
      </c>
      <c r="C7" s="199">
        <v>7.0000000000000007E-2</v>
      </c>
    </row>
    <row r="9" spans="2:7" ht="19.5">
      <c r="B9" s="194" t="s">
        <v>109</v>
      </c>
      <c r="C9" s="195" t="s">
        <v>53</v>
      </c>
      <c r="D9" s="195" t="s">
        <v>3</v>
      </c>
      <c r="E9" s="195" t="s">
        <v>4</v>
      </c>
      <c r="F9" s="195" t="s">
        <v>5</v>
      </c>
      <c r="G9" s="195" t="s">
        <v>58</v>
      </c>
    </row>
    <row r="10" spans="2:7" ht="16.5">
      <c r="B10" s="196" t="s">
        <v>57</v>
      </c>
      <c r="C10" s="197">
        <v>2.4</v>
      </c>
      <c r="D10" s="197">
        <v>2</v>
      </c>
      <c r="E10" s="197">
        <v>1.8</v>
      </c>
      <c r="F10" s="197">
        <v>1.6</v>
      </c>
      <c r="G10" s="197">
        <v>1.4</v>
      </c>
    </row>
    <row r="11" spans="2:7" ht="16.5">
      <c r="B11" s="196" t="s">
        <v>7</v>
      </c>
      <c r="C11" s="198">
        <f>$C$6+$C$7*C10</f>
        <v>0.19800000000000001</v>
      </c>
      <c r="D11" s="198">
        <f>$C$6+$C$7*D10</f>
        <v>0.17</v>
      </c>
      <c r="E11" s="198">
        <f>$C$6+$C$7*E10</f>
        <v>0.15600000000000003</v>
      </c>
      <c r="F11" s="198">
        <f>$C$6+$C$7*F10</f>
        <v>0.14200000000000002</v>
      </c>
      <c r="G11" s="198">
        <f>$C$6+$C$7*G10</f>
        <v>0.128</v>
      </c>
    </row>
  </sheetData>
  <sheetProtection password="EBDD" sheet="1" objects="1" scenarios="1"/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S246"/>
  <sheetViews>
    <sheetView showGridLines="0" view="pageBreakPreview" zoomScale="70" zoomScaleNormal="90" zoomScaleSheetLayoutView="70" zoomScalePageLayoutView="90" workbookViewId="0"/>
  </sheetViews>
  <sheetFormatPr defaultColWidth="8.85546875" defaultRowHeight="16.5"/>
  <cols>
    <col min="1" max="1" width="8.7109375" style="78" customWidth="1"/>
    <col min="2" max="2" width="9.28515625" style="78" bestFit="1" customWidth="1"/>
    <col min="3" max="3" width="26" style="78" customWidth="1"/>
    <col min="4" max="4" width="17.7109375" style="78" bestFit="1" customWidth="1"/>
    <col min="5" max="5" width="28.7109375" style="78" customWidth="1"/>
    <col min="6" max="6" width="9.42578125" style="78" customWidth="1"/>
    <col min="7" max="7" width="11.28515625" style="78" bestFit="1" customWidth="1"/>
    <col min="8" max="8" width="9.42578125" style="78" bestFit="1" customWidth="1"/>
    <col min="9" max="9" width="23" style="78" customWidth="1"/>
    <col min="10" max="10" width="14.140625" style="78" customWidth="1"/>
    <col min="11" max="11" width="12.85546875" style="78" bestFit="1" customWidth="1"/>
    <col min="12" max="12" width="9.42578125" style="78" bestFit="1" customWidth="1"/>
    <col min="13" max="13" width="17.85546875" style="78" bestFit="1" customWidth="1"/>
    <col min="14" max="14" width="9.42578125" style="78" bestFit="1" customWidth="1"/>
    <col min="15" max="15" width="17.7109375" style="78" customWidth="1"/>
    <col min="16" max="16" width="8.85546875" style="74"/>
    <col min="17" max="16384" width="8.85546875" style="78"/>
  </cols>
  <sheetData>
    <row r="2" spans="2:19" s="74" customFormat="1" ht="20.25">
      <c r="B2" s="167" t="s">
        <v>63</v>
      </c>
      <c r="C2" s="72"/>
      <c r="D2" s="72"/>
      <c r="E2" s="72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</row>
    <row r="3" spans="2:19" s="74" customFormat="1" ht="18">
      <c r="B3" s="168" t="s">
        <v>116</v>
      </c>
      <c r="C3" s="72"/>
      <c r="D3" s="72"/>
      <c r="E3" s="72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</row>
    <row r="4" spans="2:19" s="74" customFormat="1">
      <c r="B4" s="201" t="s">
        <v>8</v>
      </c>
      <c r="C4" s="72"/>
      <c r="D4" s="72"/>
      <c r="E4" s="72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</row>
    <row r="5" spans="2:19" s="74" customFormat="1">
      <c r="B5" s="10"/>
      <c r="C5" s="72"/>
      <c r="D5" s="72"/>
      <c r="E5" s="72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</row>
    <row r="6" spans="2:19" ht="16.5" customHeight="1">
      <c r="B6" s="127"/>
      <c r="C6" s="100" t="s">
        <v>107</v>
      </c>
      <c r="D6" s="100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3"/>
      <c r="Q6" s="101"/>
      <c r="R6" s="101"/>
      <c r="S6" s="101"/>
    </row>
    <row r="7" spans="2:19" s="76" customFormat="1">
      <c r="B7" s="19"/>
      <c r="C7" s="19"/>
      <c r="D7" s="19"/>
      <c r="E7" s="75" t="s">
        <v>62</v>
      </c>
      <c r="F7" s="75"/>
      <c r="G7" s="75" t="s">
        <v>3</v>
      </c>
      <c r="H7" s="75"/>
      <c r="I7" s="75" t="s">
        <v>4</v>
      </c>
      <c r="J7" s="75"/>
      <c r="K7" s="75" t="s">
        <v>5</v>
      </c>
      <c r="L7" s="75"/>
      <c r="M7" s="75" t="s">
        <v>68</v>
      </c>
      <c r="N7" s="75"/>
      <c r="O7" s="75" t="s">
        <v>6</v>
      </c>
      <c r="P7" s="153"/>
    </row>
    <row r="8" spans="2:19">
      <c r="B8" s="3"/>
      <c r="C8" s="4"/>
      <c r="D8" s="4"/>
      <c r="E8" s="75" t="s">
        <v>0</v>
      </c>
      <c r="F8" s="75"/>
      <c r="G8" s="75" t="s">
        <v>0</v>
      </c>
      <c r="H8" s="75"/>
      <c r="I8" s="75" t="s">
        <v>0</v>
      </c>
      <c r="J8" s="75"/>
      <c r="K8" s="75" t="s">
        <v>0</v>
      </c>
      <c r="L8" s="75"/>
      <c r="M8" s="75" t="s">
        <v>0</v>
      </c>
      <c r="N8" s="75"/>
      <c r="O8" s="75" t="s">
        <v>0</v>
      </c>
      <c r="P8" s="73"/>
    </row>
    <row r="9" spans="2:19">
      <c r="B9" s="3"/>
      <c r="C9" s="25" t="s">
        <v>0</v>
      </c>
      <c r="D9" s="26">
        <v>2013</v>
      </c>
      <c r="E9" s="37">
        <v>1</v>
      </c>
      <c r="F9" s="79"/>
      <c r="G9" s="37">
        <v>4</v>
      </c>
      <c r="H9" s="80"/>
      <c r="I9" s="37">
        <v>6</v>
      </c>
      <c r="J9" s="80"/>
      <c r="K9" s="37">
        <v>8</v>
      </c>
      <c r="L9" s="80"/>
      <c r="M9" s="37">
        <v>10</v>
      </c>
      <c r="N9" s="81"/>
      <c r="O9" s="27">
        <v>12</v>
      </c>
      <c r="P9" s="73"/>
    </row>
    <row r="10" spans="2:19">
      <c r="B10" s="77"/>
      <c r="C10" s="28" t="s">
        <v>67</v>
      </c>
      <c r="D10" s="29"/>
      <c r="E10" s="38">
        <v>-10</v>
      </c>
      <c r="F10" s="30"/>
      <c r="G10" s="38">
        <v>-5</v>
      </c>
      <c r="H10" s="27"/>
      <c r="I10" s="38">
        <v>-10</v>
      </c>
      <c r="J10" s="27"/>
      <c r="K10" s="38">
        <v>-50</v>
      </c>
      <c r="L10" s="27"/>
      <c r="M10" s="38">
        <v>-5</v>
      </c>
      <c r="N10" s="27"/>
      <c r="O10" s="27"/>
      <c r="P10" s="73"/>
    </row>
    <row r="11" spans="2:19" s="74" customFormat="1">
      <c r="B11" s="73"/>
      <c r="C11" s="31" t="s">
        <v>54</v>
      </c>
      <c r="D11" s="31"/>
      <c r="E11" s="27"/>
      <c r="F11" s="32">
        <f>'Discount Rate_R&amp;D'!C11</f>
        <v>0.19800000000000001</v>
      </c>
      <c r="G11" s="33"/>
      <c r="H11" s="32">
        <f>'Discount Rate_R&amp;D'!D11</f>
        <v>0.17</v>
      </c>
      <c r="I11" s="33"/>
      <c r="J11" s="32">
        <f>'Discount Rate_R&amp;D'!E11</f>
        <v>0.15600000000000003</v>
      </c>
      <c r="K11" s="33"/>
      <c r="L11" s="32">
        <f>'Discount Rate_R&amp;D'!F11</f>
        <v>0.14200000000000002</v>
      </c>
      <c r="M11" s="33"/>
      <c r="N11" s="32">
        <f>'Discount Rate_R&amp;D'!G11</f>
        <v>0.128</v>
      </c>
      <c r="O11" s="34" t="s">
        <v>65</v>
      </c>
      <c r="P11" s="73"/>
    </row>
    <row r="12" spans="2:19">
      <c r="B12" s="77"/>
      <c r="C12" s="35" t="s">
        <v>110</v>
      </c>
      <c r="D12" s="35"/>
      <c r="E12" s="82">
        <v>1</v>
      </c>
      <c r="F12" s="30"/>
      <c r="G12" s="82">
        <v>0.27</v>
      </c>
      <c r="H12" s="30"/>
      <c r="I12" s="82">
        <v>0.6</v>
      </c>
      <c r="J12" s="30"/>
      <c r="K12" s="83">
        <v>0.33</v>
      </c>
      <c r="L12" s="84"/>
      <c r="M12" s="82">
        <v>0.91</v>
      </c>
      <c r="N12" s="85"/>
      <c r="O12" s="200">
        <f>DCF_Market!E29</f>
        <v>1769.0826530141212</v>
      </c>
      <c r="P12" s="73"/>
    </row>
    <row r="13" spans="2:19">
      <c r="B13" s="77"/>
      <c r="C13" s="6"/>
      <c r="D13" s="6"/>
      <c r="E13" s="86"/>
      <c r="F13" s="5"/>
      <c r="G13" s="86"/>
      <c r="H13" s="5"/>
      <c r="I13" s="86"/>
      <c r="J13" s="5"/>
      <c r="K13" s="87"/>
      <c r="L13" s="88"/>
      <c r="M13" s="86"/>
      <c r="N13" s="89"/>
      <c r="O13" s="90"/>
      <c r="P13" s="73"/>
    </row>
    <row r="14" spans="2:19">
      <c r="B14" s="77"/>
      <c r="C14" s="35"/>
      <c r="D14" s="91" t="s">
        <v>54</v>
      </c>
      <c r="E14" s="36" t="s">
        <v>107</v>
      </c>
      <c r="G14" s="86"/>
      <c r="H14" s="5"/>
      <c r="I14" s="86"/>
      <c r="J14" s="5"/>
      <c r="K14" s="87"/>
      <c r="L14" s="88"/>
      <c r="M14" s="86"/>
      <c r="N14" s="89"/>
      <c r="O14" s="90"/>
      <c r="P14" s="73"/>
    </row>
    <row r="15" spans="2:19" ht="20.25">
      <c r="B15" s="77"/>
      <c r="C15" s="92" t="s">
        <v>108</v>
      </c>
      <c r="D15" s="155">
        <v>0.128</v>
      </c>
      <c r="E15" s="123">
        <f>O12*M12/(1+N11)^(O9-M9)+M10</f>
        <v>1260.2353489534999</v>
      </c>
      <c r="G15" s="5"/>
      <c r="H15" s="5"/>
      <c r="I15" s="5"/>
      <c r="J15" s="5"/>
      <c r="K15" s="5"/>
      <c r="L15" s="77"/>
      <c r="M15" s="77"/>
      <c r="N15" s="77"/>
      <c r="O15" s="93"/>
      <c r="P15" s="73"/>
    </row>
    <row r="16" spans="2:19" ht="20.25">
      <c r="B16" s="77"/>
      <c r="C16" s="94" t="s">
        <v>5</v>
      </c>
      <c r="D16" s="156">
        <v>0.14199999999999999</v>
      </c>
      <c r="E16" s="123">
        <f>E15*K12/(1+L11)^(M9-K9)+K10</f>
        <v>268.88448473861797</v>
      </c>
      <c r="G16" s="77"/>
      <c r="H16" s="77"/>
      <c r="I16" s="77"/>
      <c r="J16" s="77"/>
      <c r="K16" s="77"/>
      <c r="L16" s="77"/>
      <c r="M16" s="77"/>
      <c r="N16" s="77"/>
      <c r="O16" s="77"/>
      <c r="P16" s="73"/>
    </row>
    <row r="17" spans="2:16" ht="20.25">
      <c r="B17" s="77"/>
      <c r="C17" s="94" t="s">
        <v>4</v>
      </c>
      <c r="D17" s="156">
        <v>0.156</v>
      </c>
      <c r="E17" s="123">
        <f>E16*I12/(1+J11)^(K9-I9)+I10</f>
        <v>110.72614285866034</v>
      </c>
      <c r="G17" s="77"/>
      <c r="H17" s="77"/>
      <c r="I17" s="77"/>
      <c r="J17" s="77"/>
      <c r="K17" s="77"/>
      <c r="L17" s="77"/>
      <c r="M17" s="77"/>
      <c r="N17" s="77"/>
      <c r="O17" s="77"/>
      <c r="P17" s="73"/>
    </row>
    <row r="18" spans="2:16" ht="20.25">
      <c r="B18" s="77"/>
      <c r="C18" s="94" t="s">
        <v>3</v>
      </c>
      <c r="D18" s="157">
        <v>0.17</v>
      </c>
      <c r="E18" s="123">
        <f>E17*G12/(1+H11)^(I9-G9)+G10</f>
        <v>16.839475909005987</v>
      </c>
      <c r="G18" s="95"/>
      <c r="H18" s="77"/>
      <c r="I18" s="77"/>
      <c r="J18" s="77"/>
      <c r="K18" s="77"/>
      <c r="L18" s="77"/>
      <c r="M18" s="77"/>
      <c r="N18" s="77"/>
      <c r="O18" s="77"/>
      <c r="P18" s="73"/>
    </row>
    <row r="19" spans="2:16" ht="20.25">
      <c r="B19" s="77"/>
      <c r="C19" s="96" t="s">
        <v>69</v>
      </c>
      <c r="D19" s="158">
        <v>0.19800000000000001</v>
      </c>
      <c r="E19" s="154">
        <f>E18*E12/(1+F11)^(G9-E9)+E10</f>
        <v>-0.20604471756841747</v>
      </c>
      <c r="G19" s="77"/>
      <c r="H19" s="77"/>
      <c r="I19" s="77"/>
      <c r="J19" s="97"/>
      <c r="K19" s="7"/>
      <c r="L19" s="77"/>
      <c r="M19" s="77"/>
      <c r="N19" s="77"/>
      <c r="O19" s="77"/>
      <c r="P19" s="73"/>
    </row>
    <row r="20" spans="2:16">
      <c r="B20" s="77"/>
      <c r="C20" s="8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3"/>
    </row>
    <row r="21" spans="2:16">
      <c r="B21" s="77"/>
      <c r="F21" s="77"/>
      <c r="G21" s="77"/>
      <c r="H21" s="77"/>
      <c r="I21" s="77"/>
      <c r="J21" s="77"/>
      <c r="K21" s="77"/>
      <c r="L21" s="77"/>
      <c r="M21" s="77"/>
      <c r="N21" s="77"/>
      <c r="O21" s="77"/>
      <c r="P21" s="73"/>
    </row>
    <row r="22" spans="2:16">
      <c r="B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3"/>
    </row>
    <row r="23" spans="2:16">
      <c r="B23" s="77"/>
      <c r="F23" s="77"/>
      <c r="G23" s="77"/>
      <c r="H23" s="97"/>
      <c r="I23" s="98"/>
      <c r="J23" s="77"/>
      <c r="K23" s="77"/>
      <c r="L23" s="77"/>
      <c r="M23" s="77"/>
      <c r="N23" s="77"/>
      <c r="O23" s="77"/>
      <c r="P23" s="73"/>
    </row>
    <row r="24" spans="2:16">
      <c r="B24" s="77"/>
      <c r="F24" s="97"/>
      <c r="G24" s="77"/>
      <c r="H24" s="77"/>
      <c r="I24" s="77"/>
      <c r="J24" s="77"/>
      <c r="K24" s="77"/>
      <c r="L24" s="77"/>
      <c r="M24" s="77"/>
      <c r="N24" s="77"/>
      <c r="O24" s="77"/>
      <c r="P24" s="73"/>
    </row>
    <row r="25" spans="2:16">
      <c r="B25" s="77"/>
      <c r="C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3"/>
    </row>
    <row r="26" spans="2:16">
      <c r="B26" s="77"/>
      <c r="C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3"/>
    </row>
    <row r="27" spans="2:16">
      <c r="B27" s="77"/>
      <c r="C27" s="77"/>
      <c r="D27" s="133"/>
      <c r="E27" s="132"/>
      <c r="G27" s="132"/>
      <c r="H27" s="133"/>
      <c r="K27" s="77"/>
      <c r="L27" s="77"/>
      <c r="M27" s="77"/>
      <c r="N27" s="77"/>
      <c r="O27" s="77"/>
      <c r="P27" s="73"/>
    </row>
    <row r="28" spans="2:16">
      <c r="D28" s="134"/>
      <c r="E28" s="132"/>
    </row>
    <row r="29" spans="2:16">
      <c r="E29" s="132"/>
    </row>
    <row r="30" spans="2:16">
      <c r="E30" s="132"/>
    </row>
    <row r="31" spans="2:16">
      <c r="E31" s="132"/>
    </row>
    <row r="32" spans="2:16">
      <c r="E32" s="132"/>
    </row>
    <row r="33" spans="2:19">
      <c r="E33" s="132"/>
    </row>
    <row r="34" spans="2:19">
      <c r="E34" s="132"/>
    </row>
    <row r="35" spans="2:19" ht="16.5" customHeight="1">
      <c r="B35" s="127"/>
      <c r="C35" s="100" t="s">
        <v>123</v>
      </c>
      <c r="D35" s="100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</row>
    <row r="36" spans="2:19">
      <c r="E36" s="132"/>
    </row>
    <row r="37" spans="2:19">
      <c r="C37" s="138" t="s">
        <v>65</v>
      </c>
      <c r="D37" s="137" t="s">
        <v>122</v>
      </c>
      <c r="E37" s="132"/>
    </row>
    <row r="38" spans="2:19">
      <c r="C38" s="134">
        <v>77</v>
      </c>
      <c r="D38" s="132">
        <v>-15.977932085314041</v>
      </c>
      <c r="E38" s="132"/>
    </row>
    <row r="39" spans="2:19">
      <c r="C39" s="134">
        <v>130</v>
      </c>
      <c r="D39" s="132">
        <v>-15.483919556433433</v>
      </c>
      <c r="E39" s="132"/>
    </row>
    <row r="40" spans="2:19">
      <c r="C40" s="134">
        <v>154</v>
      </c>
      <c r="D40" s="132">
        <v>-15.260215769770515</v>
      </c>
      <c r="E40" s="132"/>
    </row>
    <row r="41" spans="2:19">
      <c r="C41" s="134">
        <v>223</v>
      </c>
      <c r="D41" s="132">
        <v>-14.617067383114627</v>
      </c>
      <c r="E41" s="132"/>
    </row>
    <row r="42" spans="2:19">
      <c r="C42" s="134">
        <v>231</v>
      </c>
      <c r="D42" s="132">
        <v>-14.542499454226988</v>
      </c>
      <c r="E42" s="132"/>
    </row>
    <row r="43" spans="2:19">
      <c r="C43" s="134">
        <v>261</v>
      </c>
      <c r="D43" s="132">
        <v>-14.262869720898339</v>
      </c>
      <c r="E43" s="132"/>
    </row>
    <row r="44" spans="2:19">
      <c r="C44" s="134">
        <v>307</v>
      </c>
      <c r="D44" s="132">
        <v>-13.834104129794413</v>
      </c>
      <c r="E44" s="132"/>
    </row>
    <row r="45" spans="2:19">
      <c r="C45" s="134">
        <v>381</v>
      </c>
      <c r="D45" s="132">
        <v>-13.144350787583749</v>
      </c>
      <c r="E45" s="132"/>
    </row>
    <row r="46" spans="2:19">
      <c r="C46" s="135">
        <v>384</v>
      </c>
      <c r="D46" s="132">
        <v>-13.116387814250885</v>
      </c>
      <c r="E46" s="132"/>
    </row>
    <row r="47" spans="2:19">
      <c r="C47" s="134">
        <v>391</v>
      </c>
      <c r="D47" s="132">
        <v>-13.0511408764742</v>
      </c>
      <c r="E47" s="132"/>
    </row>
    <row r="48" spans="2:19">
      <c r="C48" s="134">
        <v>446</v>
      </c>
      <c r="D48" s="132">
        <v>-12.538486365371682</v>
      </c>
      <c r="E48" s="132"/>
    </row>
    <row r="49" spans="3:5">
      <c r="C49" s="135">
        <v>461</v>
      </c>
      <c r="D49" s="132">
        <v>-12.398671498707358</v>
      </c>
      <c r="E49" s="132"/>
    </row>
    <row r="50" spans="3:5">
      <c r="C50" s="134">
        <v>521</v>
      </c>
      <c r="D50" s="132">
        <v>-11.83941203205006</v>
      </c>
      <c r="E50" s="132"/>
    </row>
    <row r="51" spans="3:5">
      <c r="C51" s="135">
        <v>538</v>
      </c>
      <c r="D51" s="132">
        <v>-11.680955183163828</v>
      </c>
      <c r="E51" s="132"/>
    </row>
    <row r="52" spans="3:5">
      <c r="C52" s="135">
        <v>615</v>
      </c>
      <c r="D52" s="132">
        <v>-10.963238867620301</v>
      </c>
      <c r="E52" s="132"/>
    </row>
    <row r="53" spans="3:5">
      <c r="C53" s="134">
        <v>646</v>
      </c>
      <c r="D53" s="132">
        <v>-10.674288143180698</v>
      </c>
      <c r="E53" s="132"/>
    </row>
    <row r="54" spans="3:5">
      <c r="C54" s="135">
        <v>651</v>
      </c>
      <c r="D54" s="132">
        <v>-10.627683187625925</v>
      </c>
      <c r="E54" s="132"/>
    </row>
    <row r="55" spans="3:5">
      <c r="C55" s="134">
        <v>669</v>
      </c>
      <c r="D55" s="132">
        <v>-10.459905347628734</v>
      </c>
      <c r="E55" s="132"/>
    </row>
    <row r="56" spans="3:5">
      <c r="C56" s="135">
        <v>692</v>
      </c>
      <c r="D56" s="132">
        <v>-10.245522552076771</v>
      </c>
      <c r="E56" s="132"/>
    </row>
    <row r="57" spans="3:5">
      <c r="C57" s="134">
        <v>762</v>
      </c>
      <c r="D57" s="132">
        <v>-9.5930531743099277</v>
      </c>
      <c r="E57" s="132"/>
    </row>
    <row r="58" spans="3:5">
      <c r="C58" s="134">
        <v>769</v>
      </c>
      <c r="D58" s="132">
        <v>-9.5278062365332428</v>
      </c>
      <c r="E58" s="132"/>
    </row>
    <row r="59" spans="3:5">
      <c r="C59" s="135">
        <v>782</v>
      </c>
      <c r="D59" s="132">
        <v>-9.4066333520908287</v>
      </c>
      <c r="E59" s="132"/>
    </row>
    <row r="60" spans="3:5">
      <c r="C60" s="134">
        <v>846</v>
      </c>
      <c r="D60" s="132">
        <v>-8.8100899209897143</v>
      </c>
      <c r="E60" s="132"/>
    </row>
    <row r="61" spans="3:5">
      <c r="C61" s="134">
        <v>891</v>
      </c>
      <c r="D61" s="132">
        <v>-8.3906453209967431</v>
      </c>
      <c r="E61" s="132"/>
    </row>
    <row r="62" spans="3:5">
      <c r="C62" s="135">
        <v>912</v>
      </c>
      <c r="D62" s="132">
        <v>-8.1949045076666902</v>
      </c>
      <c r="E62" s="132"/>
    </row>
    <row r="63" spans="3:5">
      <c r="C63" s="134">
        <v>922</v>
      </c>
      <c r="D63" s="132">
        <v>-8.1016945965571434</v>
      </c>
      <c r="E63" s="132"/>
    </row>
    <row r="64" spans="3:5">
      <c r="C64" s="135">
        <v>1042</v>
      </c>
      <c r="D64" s="132">
        <v>-6.9831756632425517</v>
      </c>
      <c r="E64" s="132"/>
    </row>
    <row r="65" spans="3:5">
      <c r="C65" s="134">
        <v>1084.2733989999999</v>
      </c>
      <c r="D65" s="132">
        <v>-6.5891456869337022</v>
      </c>
      <c r="E65" s="132"/>
    </row>
    <row r="66" spans="3:5">
      <c r="C66" s="135">
        <v>1114</v>
      </c>
      <c r="D66" s="132">
        <v>-6.3120643032537984</v>
      </c>
      <c r="E66" s="132"/>
    </row>
    <row r="67" spans="3:5">
      <c r="C67" s="134">
        <v>1143</v>
      </c>
      <c r="D67" s="132">
        <v>-6.0417555610361049</v>
      </c>
      <c r="E67" s="132"/>
    </row>
    <row r="68" spans="3:5">
      <c r="C68" s="135">
        <v>1173</v>
      </c>
      <c r="D68" s="132">
        <v>-5.762125827707461</v>
      </c>
      <c r="E68" s="132"/>
    </row>
    <row r="69" spans="3:5">
      <c r="C69" s="134">
        <v>1292</v>
      </c>
      <c r="D69" s="132">
        <v>-4.652927885503825</v>
      </c>
      <c r="E69" s="132"/>
    </row>
    <row r="70" spans="3:5">
      <c r="C70" s="134">
        <v>1303</v>
      </c>
      <c r="D70" s="132">
        <v>-4.5503969832833198</v>
      </c>
      <c r="E70" s="132"/>
    </row>
    <row r="71" spans="3:5">
      <c r="C71" s="135">
        <v>1337</v>
      </c>
      <c r="D71" s="132">
        <v>-4.233483285510852</v>
      </c>
      <c r="E71" s="132"/>
    </row>
    <row r="72" spans="3:5">
      <c r="C72" s="134">
        <v>1433</v>
      </c>
      <c r="D72" s="132">
        <v>-3.3386681388591821</v>
      </c>
      <c r="E72" s="132"/>
    </row>
    <row r="73" spans="3:5">
      <c r="C73" s="134">
        <v>1523</v>
      </c>
      <c r="D73" s="132">
        <v>-2.4997789388732414</v>
      </c>
      <c r="E73" s="132"/>
    </row>
    <row r="74" spans="3:5">
      <c r="C74" s="135">
        <v>1560</v>
      </c>
      <c r="D74" s="132">
        <v>-2.1549022677679073</v>
      </c>
      <c r="E74" s="132"/>
    </row>
    <row r="75" spans="3:5">
      <c r="C75" s="134">
        <v>1563</v>
      </c>
      <c r="D75" s="132">
        <v>-2.1269392944350418</v>
      </c>
      <c r="E75" s="132"/>
    </row>
    <row r="76" spans="3:5">
      <c r="C76" s="135">
        <v>1783</v>
      </c>
      <c r="D76" s="132">
        <v>-7.6321250024962595E-2</v>
      </c>
      <c r="E76" s="132"/>
    </row>
    <row r="77" spans="3:5">
      <c r="C77" s="134">
        <v>1796.070342</v>
      </c>
      <c r="D77" s="132">
        <v>4.5507291574175213E-2</v>
      </c>
      <c r="E77" s="132"/>
    </row>
    <row r="78" spans="3:5">
      <c r="C78" s="135">
        <v>1904</v>
      </c>
      <c r="D78" s="132">
        <v>1.0515186744005813</v>
      </c>
      <c r="E78" s="132"/>
    </row>
    <row r="79" spans="3:5">
      <c r="C79" s="134">
        <v>1938</v>
      </c>
      <c r="D79" s="132">
        <v>1.3684323721730465</v>
      </c>
      <c r="E79" s="132"/>
    </row>
    <row r="80" spans="3:5">
      <c r="C80" s="135">
        <v>2006</v>
      </c>
      <c r="D80" s="132">
        <v>2.0022597677179856</v>
      </c>
      <c r="E80" s="132"/>
    </row>
    <row r="81" spans="3:9">
      <c r="C81" s="134">
        <v>2168.546797</v>
      </c>
      <c r="D81" s="132">
        <v>3.5173570176691804</v>
      </c>
      <c r="E81" s="132"/>
    </row>
    <row r="82" spans="3:9">
      <c r="C82" s="134">
        <v>2229</v>
      </c>
      <c r="D82" s="132">
        <v>4.0808407854609303</v>
      </c>
      <c r="E82" s="132"/>
    </row>
    <row r="83" spans="3:9">
      <c r="C83" s="135">
        <v>2285</v>
      </c>
      <c r="D83" s="132">
        <v>4.6028162876744023</v>
      </c>
      <c r="E83" s="132"/>
    </row>
    <row r="84" spans="3:9">
      <c r="C84" s="134">
        <v>2451</v>
      </c>
      <c r="D84" s="132">
        <v>6.1501008120929193</v>
      </c>
      <c r="E84" s="132"/>
      <c r="H84" s="134"/>
      <c r="I84" s="132"/>
    </row>
    <row r="85" spans="3:9">
      <c r="C85" s="134">
        <v>2585</v>
      </c>
      <c r="D85" s="132">
        <v>7.3991136209608719</v>
      </c>
      <c r="E85" s="132"/>
      <c r="H85" s="135"/>
      <c r="I85" s="132"/>
    </row>
    <row r="86" spans="3:9">
      <c r="C86" s="135">
        <v>2666</v>
      </c>
      <c r="D86" s="132">
        <v>8.1541139009482251</v>
      </c>
      <c r="E86" s="132"/>
      <c r="H86" s="134"/>
      <c r="I86" s="132"/>
    </row>
    <row r="87" spans="3:9">
      <c r="C87" s="134">
        <v>2674</v>
      </c>
      <c r="D87" s="132">
        <v>8.2286818298358675</v>
      </c>
      <c r="E87" s="132"/>
      <c r="H87" s="134"/>
      <c r="I87" s="132"/>
    </row>
    <row r="88" spans="3:9">
      <c r="C88" s="134">
        <v>2934.397837</v>
      </c>
      <c r="D88" s="132">
        <v>10.655847753824748</v>
      </c>
      <c r="E88" s="132"/>
      <c r="H88" s="135"/>
      <c r="I88" s="132"/>
    </row>
    <row r="89" spans="3:9">
      <c r="C89" s="135">
        <v>3047</v>
      </c>
      <c r="D89" s="132">
        <v>11.705411514222046</v>
      </c>
      <c r="E89" s="132"/>
      <c r="H89" s="134"/>
      <c r="I89" s="132"/>
    </row>
    <row r="90" spans="3:9">
      <c r="C90" s="135">
        <v>3231</v>
      </c>
      <c r="D90" s="132">
        <v>13.420473878637754</v>
      </c>
      <c r="E90" s="132"/>
      <c r="H90" s="134"/>
      <c r="I90" s="132"/>
    </row>
    <row r="91" spans="3:9">
      <c r="C91" s="134">
        <v>3252.8201960000001</v>
      </c>
      <c r="D91" s="132">
        <v>13.623859731593054</v>
      </c>
      <c r="E91" s="132"/>
      <c r="H91" s="135"/>
      <c r="I91" s="132"/>
    </row>
    <row r="92" spans="3:9">
      <c r="C92" s="135">
        <v>3428</v>
      </c>
      <c r="D92" s="132">
        <v>15.256709127495871</v>
      </c>
      <c r="E92" s="132"/>
      <c r="H92" s="134"/>
      <c r="I92" s="132"/>
    </row>
    <row r="93" spans="3:9">
      <c r="C93" s="134">
        <v>3592.1406830000001</v>
      </c>
      <c r="D93" s="132">
        <v>16.786662974684937</v>
      </c>
      <c r="E93" s="132"/>
      <c r="H93" s="135"/>
      <c r="I93" s="132"/>
    </row>
    <row r="94" spans="3:9">
      <c r="D94" s="135"/>
      <c r="E94" s="132"/>
      <c r="H94" s="135"/>
      <c r="I94" s="132"/>
    </row>
    <row r="95" spans="3:9">
      <c r="D95" s="134"/>
      <c r="E95" s="132"/>
      <c r="H95" s="134"/>
      <c r="I95" s="132"/>
    </row>
    <row r="96" spans="3:9">
      <c r="D96" s="134"/>
      <c r="E96" s="132"/>
      <c r="H96" s="134"/>
      <c r="I96" s="132"/>
    </row>
    <row r="97" spans="4:9">
      <c r="D97" s="135"/>
      <c r="E97" s="132"/>
      <c r="H97" s="135"/>
      <c r="I97" s="132"/>
    </row>
    <row r="98" spans="4:9">
      <c r="D98" s="134"/>
      <c r="E98" s="132"/>
      <c r="H98" s="134"/>
      <c r="I98" s="132"/>
    </row>
    <row r="99" spans="4:9">
      <c r="D99" s="134"/>
      <c r="E99" s="132"/>
      <c r="H99" s="134"/>
      <c r="I99" s="132"/>
    </row>
    <row r="100" spans="4:9">
      <c r="D100" s="134"/>
      <c r="E100" s="132"/>
      <c r="H100" s="134"/>
      <c r="I100" s="132"/>
    </row>
    <row r="101" spans="4:9">
      <c r="D101" s="135"/>
      <c r="E101" s="132"/>
      <c r="H101" s="135"/>
      <c r="I101" s="132"/>
    </row>
    <row r="102" spans="4:9">
      <c r="D102" s="134"/>
      <c r="E102" s="132"/>
      <c r="H102" s="134"/>
      <c r="I102" s="132"/>
    </row>
    <row r="103" spans="4:9">
      <c r="D103" s="135"/>
      <c r="E103" s="132"/>
      <c r="H103" s="135"/>
      <c r="I103" s="132"/>
    </row>
    <row r="104" spans="4:9">
      <c r="D104" s="134"/>
      <c r="E104" s="132"/>
      <c r="H104" s="134"/>
      <c r="I104" s="132"/>
    </row>
    <row r="105" spans="4:9">
      <c r="D105" s="135"/>
      <c r="E105" s="132"/>
      <c r="H105" s="135"/>
      <c r="I105" s="132"/>
    </row>
    <row r="106" spans="4:9">
      <c r="D106" s="134"/>
      <c r="E106" s="132"/>
      <c r="H106" s="134"/>
      <c r="I106" s="132"/>
    </row>
    <row r="107" spans="4:9">
      <c r="D107" s="135"/>
      <c r="E107" s="132"/>
      <c r="H107" s="135"/>
      <c r="I107" s="132"/>
    </row>
    <row r="108" spans="4:9">
      <c r="D108" s="135"/>
      <c r="E108" s="132"/>
      <c r="H108" s="135"/>
      <c r="I108" s="132"/>
    </row>
    <row r="109" spans="4:9">
      <c r="D109" s="134"/>
      <c r="E109" s="132"/>
      <c r="H109" s="134"/>
      <c r="I109" s="132"/>
    </row>
    <row r="110" spans="4:9">
      <c r="D110" s="134"/>
      <c r="E110" s="132"/>
      <c r="H110" s="134"/>
      <c r="I110" s="132"/>
    </row>
    <row r="111" spans="4:9">
      <c r="D111" s="134"/>
      <c r="E111" s="132"/>
      <c r="H111" s="134"/>
      <c r="I111" s="132"/>
    </row>
    <row r="112" spans="4:9">
      <c r="D112" s="135"/>
      <c r="E112" s="132"/>
      <c r="H112" s="135"/>
      <c r="I112" s="132"/>
    </row>
    <row r="113" spans="4:9">
      <c r="D113" s="134"/>
      <c r="E113" s="132"/>
      <c r="H113" s="134"/>
      <c r="I113" s="132"/>
    </row>
    <row r="114" spans="4:9">
      <c r="D114" s="134"/>
      <c r="E114" s="132"/>
      <c r="H114" s="134"/>
      <c r="I114" s="132"/>
    </row>
    <row r="115" spans="4:9">
      <c r="D115" s="135"/>
      <c r="E115" s="132"/>
      <c r="H115" s="135"/>
      <c r="I115" s="132"/>
    </row>
    <row r="116" spans="4:9">
      <c r="D116" s="135"/>
      <c r="E116" s="132"/>
      <c r="H116" s="135"/>
      <c r="I116" s="132"/>
    </row>
    <row r="117" spans="4:9">
      <c r="D117" s="134"/>
      <c r="E117" s="132"/>
      <c r="H117" s="134"/>
      <c r="I117" s="132"/>
    </row>
    <row r="118" spans="4:9">
      <c r="D118" s="135"/>
      <c r="E118" s="132"/>
      <c r="H118" s="135"/>
      <c r="I118" s="132"/>
    </row>
    <row r="119" spans="4:9">
      <c r="D119" s="135"/>
      <c r="E119" s="132"/>
      <c r="H119" s="135"/>
      <c r="I119" s="132"/>
    </row>
    <row r="120" spans="4:9">
      <c r="D120" s="134"/>
      <c r="E120" s="132"/>
      <c r="H120" s="134"/>
      <c r="I120" s="132"/>
    </row>
    <row r="121" spans="4:9">
      <c r="D121" s="134"/>
      <c r="E121" s="132"/>
      <c r="H121" s="134"/>
      <c r="I121" s="132"/>
    </row>
    <row r="122" spans="4:9">
      <c r="D122" s="134"/>
      <c r="E122" s="132"/>
      <c r="H122" s="134"/>
      <c r="I122" s="132"/>
    </row>
    <row r="123" spans="4:9">
      <c r="D123" s="135"/>
      <c r="E123" s="132"/>
      <c r="H123" s="135"/>
      <c r="I123" s="132"/>
    </row>
    <row r="124" spans="4:9">
      <c r="D124" s="134"/>
      <c r="E124" s="132"/>
      <c r="H124" s="134"/>
      <c r="I124" s="132"/>
    </row>
    <row r="125" spans="4:9">
      <c r="D125" s="134"/>
      <c r="E125" s="132"/>
      <c r="H125" s="134"/>
      <c r="I125" s="132"/>
    </row>
    <row r="126" spans="4:9">
      <c r="D126" s="135"/>
      <c r="E126" s="132"/>
      <c r="H126" s="135"/>
      <c r="I126" s="132"/>
    </row>
    <row r="127" spans="4:9">
      <c r="D127" s="135"/>
      <c r="E127" s="132"/>
      <c r="H127" s="135"/>
      <c r="I127" s="132"/>
    </row>
    <row r="128" spans="4:9">
      <c r="D128" s="135"/>
      <c r="E128" s="132"/>
      <c r="H128" s="135"/>
      <c r="I128" s="132"/>
    </row>
    <row r="129" spans="4:9">
      <c r="D129" s="135"/>
      <c r="E129" s="132"/>
      <c r="H129" s="135"/>
      <c r="I129" s="132"/>
    </row>
    <row r="130" spans="4:9">
      <c r="D130" s="134"/>
      <c r="E130" s="132"/>
      <c r="H130" s="134"/>
      <c r="I130" s="132"/>
    </row>
    <row r="131" spans="4:9">
      <c r="D131" s="134"/>
      <c r="E131" s="132"/>
      <c r="H131" s="134"/>
      <c r="I131" s="132"/>
    </row>
    <row r="132" spans="4:9">
      <c r="D132" s="134"/>
      <c r="E132" s="132"/>
      <c r="H132" s="134"/>
      <c r="I132" s="132"/>
    </row>
    <row r="133" spans="4:9">
      <c r="D133" s="135"/>
      <c r="E133" s="132"/>
      <c r="H133" s="135"/>
      <c r="I133" s="132"/>
    </row>
    <row r="134" spans="4:9">
      <c r="D134" s="134"/>
      <c r="E134" s="132"/>
      <c r="H134" s="134"/>
      <c r="I134" s="132"/>
    </row>
    <row r="135" spans="4:9">
      <c r="D135" s="135"/>
      <c r="E135" s="132"/>
      <c r="H135" s="135"/>
      <c r="I135" s="132"/>
    </row>
    <row r="136" spans="4:9">
      <c r="D136" s="135"/>
      <c r="E136" s="132"/>
      <c r="H136" s="135"/>
      <c r="I136" s="132"/>
    </row>
    <row r="137" spans="4:9">
      <c r="D137" s="135"/>
      <c r="E137" s="132"/>
      <c r="H137" s="135"/>
      <c r="I137" s="132"/>
    </row>
    <row r="138" spans="4:9">
      <c r="D138" s="135"/>
      <c r="E138" s="132"/>
      <c r="H138" s="135"/>
      <c r="I138" s="132"/>
    </row>
    <row r="139" spans="4:9">
      <c r="D139" s="134"/>
      <c r="E139" s="132"/>
      <c r="H139" s="134"/>
      <c r="I139" s="132"/>
    </row>
    <row r="140" spans="4:9">
      <c r="D140" s="134"/>
      <c r="E140" s="132"/>
      <c r="H140" s="134"/>
      <c r="I140" s="132"/>
    </row>
    <row r="141" spans="4:9">
      <c r="D141" s="135"/>
      <c r="E141" s="132"/>
      <c r="H141" s="135"/>
      <c r="I141" s="132"/>
    </row>
    <row r="142" spans="4:9">
      <c r="D142" s="134"/>
      <c r="E142" s="132"/>
      <c r="H142" s="134"/>
      <c r="I142" s="132"/>
    </row>
    <row r="143" spans="4:9">
      <c r="D143" s="135"/>
      <c r="E143" s="132"/>
      <c r="H143" s="135"/>
      <c r="I143" s="132"/>
    </row>
    <row r="144" spans="4:9">
      <c r="D144" s="135"/>
      <c r="E144" s="132"/>
      <c r="H144" s="135"/>
      <c r="I144" s="132"/>
    </row>
    <row r="145" spans="4:9">
      <c r="D145" s="134"/>
      <c r="E145" s="132"/>
      <c r="H145" s="134"/>
      <c r="I145" s="132"/>
    </row>
    <row r="146" spans="4:9">
      <c r="D146" s="134"/>
      <c r="E146" s="132"/>
      <c r="H146" s="134"/>
      <c r="I146" s="132"/>
    </row>
    <row r="147" spans="4:9">
      <c r="D147" s="134"/>
      <c r="E147" s="132"/>
      <c r="H147" s="134"/>
      <c r="I147" s="132"/>
    </row>
    <row r="246" spans="2:2">
      <c r="B246" s="77">
        <v>8</v>
      </c>
    </row>
  </sheetData>
  <sheetProtection password="EBDD" sheet="1" objects="1" scenarios="1"/>
  <pageMargins left="0.7" right="0.7" top="0.75" bottom="0.75" header="0.3" footer="0.3"/>
  <pageSetup paperSize="9" scale="56" fitToHeight="0" orientation="landscape" r:id="rId1"/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 sizeWithCells="1">
              <from>
                <xdr:col>2</xdr:col>
                <xdr:colOff>38100</xdr:colOff>
                <xdr:row>19</xdr:row>
                <xdr:rowOff>104775</xdr:rowOff>
              </from>
              <to>
                <xdr:col>4</xdr:col>
                <xdr:colOff>1781175</xdr:colOff>
                <xdr:row>23</xdr:row>
                <xdr:rowOff>76200</xdr:rowOff>
              </to>
            </anchor>
          </objectPr>
        </oleObject>
      </mc:Choice>
      <mc:Fallback>
        <oleObject progId="Equation.3" shapeId="1025" r:id="rId4"/>
      </mc:Fallback>
    </mc:AlternateContent>
  </oleObjects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S234"/>
  <sheetViews>
    <sheetView showGridLines="0" view="pageBreakPreview" zoomScale="70" zoomScaleNormal="90" zoomScaleSheetLayoutView="70" zoomScalePageLayoutView="90" workbookViewId="0"/>
  </sheetViews>
  <sheetFormatPr defaultColWidth="8.7109375" defaultRowHeight="16.5" customHeight="1"/>
  <cols>
    <col min="1" max="2" width="8.7109375" style="78" customWidth="1"/>
    <col min="3" max="3" width="37" style="78" customWidth="1"/>
    <col min="4" max="4" width="23.28515625" style="78" customWidth="1"/>
    <col min="5" max="5" width="9.7109375" style="78" customWidth="1"/>
    <col min="6" max="17" width="9.85546875" style="78" customWidth="1"/>
    <col min="18" max="18" width="10.28515625" style="78" customWidth="1"/>
    <col min="19" max="19" width="9.7109375" style="78" customWidth="1"/>
    <col min="20" max="16384" width="8.7109375" style="78"/>
  </cols>
  <sheetData>
    <row r="2" spans="2:19" ht="16.5" customHeight="1">
      <c r="B2" s="167" t="s">
        <v>63</v>
      </c>
      <c r="C2" s="1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</row>
    <row r="3" spans="2:19" ht="16.5" customHeight="1">
      <c r="B3" s="168" t="s">
        <v>65</v>
      </c>
      <c r="C3" s="1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</row>
    <row r="4" spans="2:19" ht="16.5" customHeight="1">
      <c r="B4" s="201" t="s">
        <v>8</v>
      </c>
      <c r="C4" s="1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</row>
    <row r="5" spans="2:19" ht="16.5" customHeight="1">
      <c r="B5" s="99"/>
      <c r="C5" s="1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</row>
    <row r="6" spans="2:19" ht="16.5" customHeight="1">
      <c r="B6" s="1"/>
      <c r="C6" s="100" t="s">
        <v>65</v>
      </c>
      <c r="D6" s="100"/>
      <c r="E6" s="101">
        <v>2025</v>
      </c>
      <c r="F6" s="101">
        <f>E6+1</f>
        <v>2026</v>
      </c>
      <c r="G6" s="101">
        <f t="shared" ref="G6:S6" si="0">F6+1</f>
        <v>2027</v>
      </c>
      <c r="H6" s="101">
        <f t="shared" si="0"/>
        <v>2028</v>
      </c>
      <c r="I6" s="101">
        <f t="shared" si="0"/>
        <v>2029</v>
      </c>
      <c r="J6" s="101">
        <f t="shared" si="0"/>
        <v>2030</v>
      </c>
      <c r="K6" s="101">
        <f t="shared" si="0"/>
        <v>2031</v>
      </c>
      <c r="L6" s="101">
        <f t="shared" si="0"/>
        <v>2032</v>
      </c>
      <c r="M6" s="101">
        <f t="shared" si="0"/>
        <v>2033</v>
      </c>
      <c r="N6" s="101">
        <f t="shared" si="0"/>
        <v>2034</v>
      </c>
      <c r="O6" s="101">
        <f t="shared" si="0"/>
        <v>2035</v>
      </c>
      <c r="P6" s="101">
        <f t="shared" si="0"/>
        <v>2036</v>
      </c>
      <c r="Q6" s="101">
        <f t="shared" si="0"/>
        <v>2037</v>
      </c>
      <c r="R6" s="101">
        <f t="shared" si="0"/>
        <v>2038</v>
      </c>
      <c r="S6" s="101">
        <f t="shared" si="0"/>
        <v>2039</v>
      </c>
    </row>
    <row r="7" spans="2:19" ht="16.5" customHeight="1">
      <c r="B7" s="1"/>
      <c r="C7" s="102" t="s">
        <v>0</v>
      </c>
      <c r="D7" s="103"/>
      <c r="E7" s="104">
        <v>1</v>
      </c>
      <c r="F7" s="104">
        <v>2</v>
      </c>
      <c r="G7" s="104">
        <v>3</v>
      </c>
      <c r="H7" s="104">
        <v>4</v>
      </c>
      <c r="I7" s="104">
        <v>5</v>
      </c>
      <c r="J7" s="104">
        <v>6</v>
      </c>
      <c r="K7" s="104">
        <v>7</v>
      </c>
      <c r="L7" s="104">
        <v>8</v>
      </c>
      <c r="M7" s="104">
        <v>9</v>
      </c>
      <c r="N7" s="104">
        <v>10</v>
      </c>
      <c r="O7" s="104">
        <v>11</v>
      </c>
      <c r="P7" s="104">
        <v>12</v>
      </c>
      <c r="Q7" s="104">
        <v>13</v>
      </c>
      <c r="R7" s="104">
        <v>14</v>
      </c>
      <c r="S7" s="104">
        <v>15</v>
      </c>
    </row>
    <row r="8" spans="2:19" ht="16.5" customHeight="1">
      <c r="B8" s="99"/>
      <c r="C8" s="39" t="s">
        <v>46</v>
      </c>
      <c r="D8" s="40"/>
      <c r="E8" s="41">
        <v>132</v>
      </c>
      <c r="F8" s="41">
        <f>$E$8*(1+$E$10)^E7</f>
        <v>156.816</v>
      </c>
      <c r="G8" s="41">
        <f t="shared" ref="G8:S8" si="1">$E$8*(1+$E$10)^F7</f>
        <v>186.29740799999999</v>
      </c>
      <c r="H8" s="41">
        <f t="shared" si="1"/>
        <v>221.32132070399999</v>
      </c>
      <c r="I8" s="41">
        <f t="shared" si="1"/>
        <v>262.92972899635197</v>
      </c>
      <c r="J8" s="41">
        <f t="shared" si="1"/>
        <v>312.36051804766612</v>
      </c>
      <c r="K8" s="41">
        <f t="shared" si="1"/>
        <v>371.08429544062733</v>
      </c>
      <c r="L8" s="41">
        <f t="shared" si="1"/>
        <v>440.84814298346532</v>
      </c>
      <c r="M8" s="41">
        <f t="shared" si="1"/>
        <v>523.72759386435678</v>
      </c>
      <c r="N8" s="41">
        <f t="shared" si="1"/>
        <v>622.18838151085583</v>
      </c>
      <c r="O8" s="41">
        <f t="shared" si="1"/>
        <v>739.1597972348967</v>
      </c>
      <c r="P8" s="41">
        <f t="shared" si="1"/>
        <v>878.12183911505724</v>
      </c>
      <c r="Q8" s="41">
        <f t="shared" si="1"/>
        <v>1043.208744868688</v>
      </c>
      <c r="R8" s="41">
        <f t="shared" si="1"/>
        <v>1239.3319889040013</v>
      </c>
      <c r="S8" s="41">
        <f t="shared" si="1"/>
        <v>1472.3264028179535</v>
      </c>
    </row>
    <row r="9" spans="2:19" ht="16.5" customHeight="1">
      <c r="B9" s="99"/>
      <c r="C9" s="39" t="s">
        <v>94</v>
      </c>
      <c r="D9" s="40"/>
      <c r="E9" s="42"/>
      <c r="F9" s="43">
        <v>0.29996651236011207</v>
      </c>
      <c r="G9" s="43">
        <v>0.29996651236011207</v>
      </c>
      <c r="H9" s="43">
        <v>0.29996651236011207</v>
      </c>
      <c r="I9" s="43">
        <v>0.29996651236011207</v>
      </c>
      <c r="J9" s="43">
        <v>0.22204649836744253</v>
      </c>
      <c r="K9" s="43">
        <v>0.22204649836744253</v>
      </c>
      <c r="L9" s="43">
        <v>0.22204649836744253</v>
      </c>
      <c r="M9" s="43">
        <v>0.22204649836744253</v>
      </c>
      <c r="N9" s="43">
        <v>0.22204649836744253</v>
      </c>
      <c r="O9" s="43">
        <v>5.6599999999999998E-2</v>
      </c>
      <c r="P9" s="43">
        <v>5.6599999999999998E-2</v>
      </c>
      <c r="Q9" s="105">
        <v>5.6599999999999998E-2</v>
      </c>
      <c r="R9" s="105">
        <v>5.6599999999999998E-2</v>
      </c>
      <c r="S9" s="105">
        <v>5.6599999999999998E-2</v>
      </c>
    </row>
    <row r="10" spans="2:19" ht="16.5" customHeight="1">
      <c r="B10" s="99"/>
      <c r="C10" s="39" t="s">
        <v>119</v>
      </c>
      <c r="D10" s="40"/>
      <c r="E10" s="42">
        <v>0.188</v>
      </c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105"/>
      <c r="R10" s="105"/>
      <c r="S10" s="105"/>
    </row>
    <row r="11" spans="2:19" ht="16.5" customHeight="1">
      <c r="B11" s="1"/>
      <c r="C11" s="39" t="s">
        <v>31</v>
      </c>
      <c r="D11" s="44"/>
      <c r="E11" s="45">
        <v>0.16993002518429753</v>
      </c>
      <c r="F11" s="45">
        <v>0.16993002518429753</v>
      </c>
      <c r="G11" s="45">
        <v>0.16993002518429753</v>
      </c>
      <c r="H11" s="45">
        <v>0.16993002518429753</v>
      </c>
      <c r="I11" s="45">
        <v>0.16993002518429753</v>
      </c>
      <c r="J11" s="46">
        <v>0.38079354486890471</v>
      </c>
      <c r="K11" s="46">
        <v>0.38079354486890471</v>
      </c>
      <c r="L11" s="46">
        <v>0.38079354486890471</v>
      </c>
      <c r="M11" s="46">
        <v>0.38079354486890471</v>
      </c>
      <c r="N11" s="46">
        <v>0.38079354486890471</v>
      </c>
      <c r="O11" s="46">
        <v>0.25170864501389684</v>
      </c>
      <c r="P11" s="46">
        <v>0.25170864501389684</v>
      </c>
      <c r="Q11" s="46">
        <v>0.25170864501389684</v>
      </c>
      <c r="R11" s="46">
        <v>0.25170864501389684</v>
      </c>
      <c r="S11" s="46">
        <v>0.25170864501389684</v>
      </c>
    </row>
    <row r="12" spans="2:19" ht="16.5" customHeight="1">
      <c r="B12" s="1"/>
      <c r="C12" s="39" t="s">
        <v>49</v>
      </c>
      <c r="D12" s="44"/>
      <c r="E12" s="47">
        <f t="shared" ref="E12:S12" si="2">E11*E8</f>
        <v>22.430763324327273</v>
      </c>
      <c r="F12" s="47">
        <f t="shared" si="2"/>
        <v>26.647746829300804</v>
      </c>
      <c r="G12" s="47">
        <f t="shared" si="2"/>
        <v>31.65752323320935</v>
      </c>
      <c r="H12" s="47">
        <f t="shared" si="2"/>
        <v>37.609137601052709</v>
      </c>
      <c r="I12" s="47">
        <f t="shared" si="2"/>
        <v>44.679655470050612</v>
      </c>
      <c r="J12" s="47">
        <f t="shared" si="2"/>
        <v>118.94486894445826</v>
      </c>
      <c r="K12" s="47">
        <f t="shared" si="2"/>
        <v>141.30650430601642</v>
      </c>
      <c r="L12" s="47">
        <f t="shared" si="2"/>
        <v>167.87212711554753</v>
      </c>
      <c r="M12" s="47">
        <f t="shared" si="2"/>
        <v>199.43208701327043</v>
      </c>
      <c r="N12" s="47">
        <f t="shared" si="2"/>
        <v>236.92531937176528</v>
      </c>
      <c r="O12" s="47">
        <f t="shared" si="2"/>
        <v>186.05291101074258</v>
      </c>
      <c r="P12" s="47">
        <f t="shared" si="2"/>
        <v>221.03085828076217</v>
      </c>
      <c r="Q12" s="47">
        <f t="shared" si="2"/>
        <v>262.58465963754543</v>
      </c>
      <c r="R12" s="47">
        <f t="shared" si="2"/>
        <v>311.95057564940402</v>
      </c>
      <c r="S12" s="47">
        <f t="shared" si="2"/>
        <v>370.59728387149192</v>
      </c>
    </row>
    <row r="13" spans="2:19" ht="16.5" customHeight="1">
      <c r="B13" s="1"/>
      <c r="C13" s="39" t="s">
        <v>32</v>
      </c>
      <c r="D13" s="44"/>
      <c r="E13" s="45">
        <v>0.51883434331855716</v>
      </c>
      <c r="F13" s="45">
        <v>0.51883434331855716</v>
      </c>
      <c r="G13" s="45">
        <v>0.51883434331855716</v>
      </c>
      <c r="H13" s="45">
        <v>0.51883434331855716</v>
      </c>
      <c r="I13" s="45">
        <v>0.51883434331855716</v>
      </c>
      <c r="J13" s="46">
        <v>0.25245155958269355</v>
      </c>
      <c r="K13" s="46">
        <v>0.25245155958269355</v>
      </c>
      <c r="L13" s="46">
        <v>0.25245155958269355</v>
      </c>
      <c r="M13" s="46">
        <v>0.25245155958269355</v>
      </c>
      <c r="N13" s="46">
        <v>0.25245155958269355</v>
      </c>
      <c r="O13" s="46">
        <v>0.23770784177748022</v>
      </c>
      <c r="P13" s="46">
        <v>0.23770784177748022</v>
      </c>
      <c r="Q13" s="46">
        <v>0.23770784177748022</v>
      </c>
      <c r="R13" s="46">
        <v>0.23770784177748022</v>
      </c>
      <c r="S13" s="46">
        <v>0.23770784177748022</v>
      </c>
    </row>
    <row r="14" spans="2:19" ht="16.5" customHeight="1">
      <c r="B14" s="1"/>
      <c r="C14" s="39" t="s">
        <v>50</v>
      </c>
      <c r="D14" s="44"/>
      <c r="E14" s="47">
        <f t="shared" ref="E14:S14" si="3">E13*E8</f>
        <v>68.486133318049539</v>
      </c>
      <c r="F14" s="47">
        <f t="shared" si="3"/>
        <v>81.361526381842864</v>
      </c>
      <c r="G14" s="47">
        <f t="shared" si="3"/>
        <v>96.657493341629305</v>
      </c>
      <c r="H14" s="47">
        <f t="shared" si="3"/>
        <v>114.82910208985562</v>
      </c>
      <c r="I14" s="47">
        <f t="shared" si="3"/>
        <v>136.41697328274847</v>
      </c>
      <c r="J14" s="47">
        <f t="shared" si="3"/>
        <v>78.855899933191409</v>
      </c>
      <c r="K14" s="47">
        <f t="shared" si="3"/>
        <v>93.68080912063138</v>
      </c>
      <c r="L14" s="47">
        <f t="shared" si="3"/>
        <v>111.29280123531011</v>
      </c>
      <c r="M14" s="47">
        <f t="shared" si="3"/>
        <v>132.2158478675484</v>
      </c>
      <c r="N14" s="47">
        <f t="shared" si="3"/>
        <v>157.07242726664748</v>
      </c>
      <c r="O14" s="47">
        <f t="shared" si="3"/>
        <v>175.70408012938719</v>
      </c>
      <c r="P14" s="47">
        <f t="shared" si="3"/>
        <v>208.73644719371197</v>
      </c>
      <c r="Q14" s="47">
        <f t="shared" si="3"/>
        <v>247.97889926612982</v>
      </c>
      <c r="R14" s="47">
        <f t="shared" si="3"/>
        <v>294.59893232816222</v>
      </c>
      <c r="S14" s="47">
        <f t="shared" si="3"/>
        <v>349.98353160585668</v>
      </c>
    </row>
    <row r="15" spans="2:19" ht="16.5" customHeight="1">
      <c r="B15" s="1"/>
      <c r="C15" s="39" t="s">
        <v>33</v>
      </c>
      <c r="D15" s="44"/>
      <c r="E15" s="45">
        <v>0.28999999999999998</v>
      </c>
      <c r="F15" s="45">
        <v>0.28999999999999998</v>
      </c>
      <c r="G15" s="45">
        <v>0.28945877388888885</v>
      </c>
      <c r="H15" s="45">
        <v>0.28945877388888885</v>
      </c>
      <c r="I15" s="45">
        <v>0.28945877388888885</v>
      </c>
      <c r="J15" s="46">
        <v>0.2696288723809524</v>
      </c>
      <c r="K15" s="46">
        <v>0.2696288723809524</v>
      </c>
      <c r="L15" s="46">
        <v>0.2696288723809524</v>
      </c>
      <c r="M15" s="46">
        <v>0.2696288723809524</v>
      </c>
      <c r="N15" s="46">
        <v>0.2696288723809524</v>
      </c>
      <c r="O15" s="46">
        <v>0.27742623533333333</v>
      </c>
      <c r="P15" s="46">
        <v>0.27742623533333333</v>
      </c>
      <c r="Q15" s="46">
        <v>0.27742623533333333</v>
      </c>
      <c r="R15" s="46">
        <v>0.27742623533333333</v>
      </c>
      <c r="S15" s="46">
        <v>0.27742623533333333</v>
      </c>
    </row>
    <row r="16" spans="2:19" ht="16.5" customHeight="1">
      <c r="B16" s="1"/>
      <c r="C16" s="39" t="s">
        <v>1</v>
      </c>
      <c r="D16" s="44"/>
      <c r="E16" s="47">
        <f t="shared" ref="E16:S16" si="4">E15*E8</f>
        <v>38.279999999999994</v>
      </c>
      <c r="F16" s="47">
        <f t="shared" si="4"/>
        <v>45.476639999999996</v>
      </c>
      <c r="G16" s="47">
        <f t="shared" si="4"/>
        <v>53.925419298358072</v>
      </c>
      <c r="H16" s="47">
        <f t="shared" si="4"/>
        <v>64.063398126449385</v>
      </c>
      <c r="I16" s="47">
        <f t="shared" si="4"/>
        <v>76.107316974221874</v>
      </c>
      <c r="J16" s="47">
        <f t="shared" si="4"/>
        <v>84.221414257522341</v>
      </c>
      <c r="K16" s="47">
        <f t="shared" si="4"/>
        <v>100.05504013793654</v>
      </c>
      <c r="L16" s="47">
        <f t="shared" si="4"/>
        <v>118.86538768386863</v>
      </c>
      <c r="M16" s="47">
        <f t="shared" si="4"/>
        <v>141.21208056843594</v>
      </c>
      <c r="N16" s="47">
        <f t="shared" si="4"/>
        <v>167.75995171530187</v>
      </c>
      <c r="O16" s="47">
        <f t="shared" si="4"/>
        <v>205.0623198566274</v>
      </c>
      <c r="P16" s="47">
        <f t="shared" si="4"/>
        <v>243.61403598967334</v>
      </c>
      <c r="Q16" s="47">
        <f t="shared" si="4"/>
        <v>289.4134747557319</v>
      </c>
      <c r="R16" s="47">
        <f t="shared" si="4"/>
        <v>343.82320800980949</v>
      </c>
      <c r="S16" s="47">
        <f t="shared" si="4"/>
        <v>408.46197111565368</v>
      </c>
    </row>
    <row r="17" spans="2:19" ht="16.5" customHeight="1">
      <c r="B17" s="1"/>
      <c r="C17" s="48" t="s">
        <v>2</v>
      </c>
      <c r="D17" s="49">
        <v>0.26</v>
      </c>
      <c r="E17" s="106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106"/>
      <c r="R17" s="106"/>
      <c r="S17" s="106"/>
    </row>
    <row r="18" spans="2:19" ht="16.5" customHeight="1">
      <c r="B18" s="1"/>
      <c r="C18" s="39" t="s">
        <v>48</v>
      </c>
      <c r="D18" s="44"/>
      <c r="E18" s="50">
        <v>0.05</v>
      </c>
      <c r="F18" s="50">
        <v>0.05</v>
      </c>
      <c r="G18" s="50">
        <v>0.05</v>
      </c>
      <c r="H18" s="50">
        <v>0.05</v>
      </c>
      <c r="I18" s="50">
        <v>0.05</v>
      </c>
      <c r="J18" s="50">
        <v>0.04</v>
      </c>
      <c r="K18" s="50">
        <v>0.04</v>
      </c>
      <c r="L18" s="50">
        <v>0.04</v>
      </c>
      <c r="M18" s="50">
        <v>0.04</v>
      </c>
      <c r="N18" s="50">
        <v>0.04</v>
      </c>
      <c r="O18" s="50">
        <v>0.03</v>
      </c>
      <c r="P18" s="50">
        <v>0.03</v>
      </c>
      <c r="Q18" s="107">
        <v>0.03</v>
      </c>
      <c r="R18" s="107">
        <v>0.03</v>
      </c>
      <c r="S18" s="107">
        <v>0.03</v>
      </c>
    </row>
    <row r="19" spans="2:19" ht="16.5" customHeight="1">
      <c r="B19" s="1"/>
      <c r="C19" s="39" t="s">
        <v>34</v>
      </c>
      <c r="D19" s="44"/>
      <c r="E19" s="51">
        <f t="shared" ref="E19:S19" si="5">E18*E8</f>
        <v>6.6000000000000005</v>
      </c>
      <c r="F19" s="51">
        <f t="shared" si="5"/>
        <v>7.8408000000000007</v>
      </c>
      <c r="G19" s="51">
        <f t="shared" si="5"/>
        <v>9.3148704000000002</v>
      </c>
      <c r="H19" s="51">
        <f t="shared" si="5"/>
        <v>11.0660660352</v>
      </c>
      <c r="I19" s="51">
        <f t="shared" si="5"/>
        <v>13.1464864498176</v>
      </c>
      <c r="J19" s="51">
        <f t="shared" si="5"/>
        <v>12.494420721906645</v>
      </c>
      <c r="K19" s="51">
        <f t="shared" si="5"/>
        <v>14.843371817625094</v>
      </c>
      <c r="L19" s="51">
        <f t="shared" si="5"/>
        <v>17.633925719338613</v>
      </c>
      <c r="M19" s="51">
        <f t="shared" si="5"/>
        <v>20.949103754574271</v>
      </c>
      <c r="N19" s="51">
        <f t="shared" si="5"/>
        <v>24.887535260434234</v>
      </c>
      <c r="O19" s="51">
        <f t="shared" si="5"/>
        <v>22.174793917046902</v>
      </c>
      <c r="P19" s="51">
        <f t="shared" si="5"/>
        <v>26.343655173451715</v>
      </c>
      <c r="Q19" s="51">
        <f t="shared" si="5"/>
        <v>31.296262346060637</v>
      </c>
      <c r="R19" s="51">
        <f t="shared" si="5"/>
        <v>37.179959667120038</v>
      </c>
      <c r="S19" s="51">
        <f t="shared" si="5"/>
        <v>44.169792084538607</v>
      </c>
    </row>
    <row r="20" spans="2:19" ht="16.5" customHeight="1">
      <c r="B20" s="1"/>
      <c r="C20" s="39" t="s">
        <v>47</v>
      </c>
      <c r="D20" s="44"/>
      <c r="E20" s="50">
        <v>0.05</v>
      </c>
      <c r="F20" s="50">
        <v>0.05</v>
      </c>
      <c r="G20" s="50">
        <v>0.05</v>
      </c>
      <c r="H20" s="50">
        <v>0.05</v>
      </c>
      <c r="I20" s="50">
        <v>0.05</v>
      </c>
      <c r="J20" s="50">
        <v>0.05</v>
      </c>
      <c r="K20" s="50">
        <v>0.05</v>
      </c>
      <c r="L20" s="50">
        <v>0.05</v>
      </c>
      <c r="M20" s="50">
        <v>0.05</v>
      </c>
      <c r="N20" s="50">
        <v>0.05</v>
      </c>
      <c r="O20" s="50">
        <v>0.05</v>
      </c>
      <c r="P20" s="50">
        <v>0.05</v>
      </c>
      <c r="Q20" s="50">
        <v>0.05</v>
      </c>
      <c r="R20" s="50">
        <v>0.05</v>
      </c>
      <c r="S20" s="50">
        <v>0.05</v>
      </c>
    </row>
    <row r="21" spans="2:19" s="74" customFormat="1" ht="16.5" customHeight="1">
      <c r="B21" s="22"/>
      <c r="C21" s="52" t="s">
        <v>35</v>
      </c>
      <c r="D21" s="53"/>
      <c r="E21" s="47">
        <f t="shared" ref="E21:S21" si="6">E20*E8</f>
        <v>6.6000000000000005</v>
      </c>
      <c r="F21" s="47">
        <f t="shared" si="6"/>
        <v>7.8408000000000007</v>
      </c>
      <c r="G21" s="47">
        <f t="shared" si="6"/>
        <v>9.3148704000000002</v>
      </c>
      <c r="H21" s="47">
        <f t="shared" si="6"/>
        <v>11.0660660352</v>
      </c>
      <c r="I21" s="47">
        <f t="shared" si="6"/>
        <v>13.1464864498176</v>
      </c>
      <c r="J21" s="47">
        <f t="shared" si="6"/>
        <v>15.618025902383307</v>
      </c>
      <c r="K21" s="47">
        <f t="shared" si="6"/>
        <v>18.554214772031369</v>
      </c>
      <c r="L21" s="47">
        <f t="shared" si="6"/>
        <v>22.042407149173268</v>
      </c>
      <c r="M21" s="47">
        <f t="shared" si="6"/>
        <v>26.186379693217841</v>
      </c>
      <c r="N21" s="47">
        <f t="shared" si="6"/>
        <v>31.109419075542792</v>
      </c>
      <c r="O21" s="47">
        <f t="shared" si="6"/>
        <v>36.957989861744835</v>
      </c>
      <c r="P21" s="47">
        <f t="shared" si="6"/>
        <v>43.906091955752863</v>
      </c>
      <c r="Q21" s="108">
        <f t="shared" si="6"/>
        <v>52.160437243434401</v>
      </c>
      <c r="R21" s="108">
        <f t="shared" si="6"/>
        <v>61.966599445200067</v>
      </c>
      <c r="S21" s="108">
        <f t="shared" si="6"/>
        <v>73.616320140897685</v>
      </c>
    </row>
    <row r="22" spans="2:19" ht="16.5" customHeight="1">
      <c r="B22" s="1"/>
      <c r="C22" s="44" t="s">
        <v>106</v>
      </c>
      <c r="D22" s="44"/>
      <c r="E22" s="54">
        <f>E16*(1-$D$17)-E19-E21</f>
        <v>15.127199999999991</v>
      </c>
      <c r="F22" s="54">
        <f t="shared" ref="F22:S22" si="7">F16*(1-$D$17)-F19-F21</f>
        <v>17.971113599999995</v>
      </c>
      <c r="G22" s="54">
        <f t="shared" si="7"/>
        <v>21.275069480784971</v>
      </c>
      <c r="H22" s="54">
        <f t="shared" si="7"/>
        <v>25.274782543172542</v>
      </c>
      <c r="I22" s="54">
        <f t="shared" si="7"/>
        <v>30.026441661288985</v>
      </c>
      <c r="J22" s="54">
        <f t="shared" si="7"/>
        <v>34.211399926276577</v>
      </c>
      <c r="K22" s="54">
        <f t="shared" si="7"/>
        <v>40.643143112416567</v>
      </c>
      <c r="L22" s="54">
        <f t="shared" si="7"/>
        <v>48.284054017550915</v>
      </c>
      <c r="M22" s="54">
        <f t="shared" si="7"/>
        <v>57.361456172850481</v>
      </c>
      <c r="N22" s="54">
        <f t="shared" si="7"/>
        <v>68.145409933346357</v>
      </c>
      <c r="O22" s="54">
        <f t="shared" si="7"/>
        <v>92.613332915112522</v>
      </c>
      <c r="P22" s="54">
        <f t="shared" si="7"/>
        <v>110.02463950315371</v>
      </c>
      <c r="Q22" s="109">
        <f t="shared" si="7"/>
        <v>130.70927172974655</v>
      </c>
      <c r="R22" s="109">
        <f t="shared" si="7"/>
        <v>155.28261481493891</v>
      </c>
      <c r="S22" s="109">
        <f t="shared" si="7"/>
        <v>184.47574640014744</v>
      </c>
    </row>
    <row r="23" spans="2:19" ht="16.5" customHeight="1">
      <c r="B23" s="1"/>
      <c r="C23" s="44"/>
      <c r="D23" s="44"/>
      <c r="E23" s="55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44"/>
      <c r="Q23" s="106"/>
      <c r="R23" s="106"/>
      <c r="S23" s="106"/>
    </row>
    <row r="24" spans="2:19" ht="16.5" customHeight="1">
      <c r="B24" s="1"/>
      <c r="C24" s="44" t="s">
        <v>51</v>
      </c>
      <c r="D24" s="44"/>
      <c r="E24" s="57">
        <f>Comparable_Analysis!$H$40</f>
        <v>9.1141E-2</v>
      </c>
      <c r="F24" s="57">
        <f>Comparable_Analysis!$H$40</f>
        <v>9.1141E-2</v>
      </c>
      <c r="G24" s="57">
        <f>Comparable_Analysis!$H$40</f>
        <v>9.1141E-2</v>
      </c>
      <c r="H24" s="57">
        <f>Comparable_Analysis!$H$40</f>
        <v>9.1141E-2</v>
      </c>
      <c r="I24" s="57">
        <f>Comparable_Analysis!$H$40</f>
        <v>9.1141E-2</v>
      </c>
      <c r="J24" s="57">
        <f>Comparable_Analysis!$H$42</f>
        <v>8.6078000000000016E-2</v>
      </c>
      <c r="K24" s="57">
        <f>Comparable_Analysis!$H$42</f>
        <v>8.6078000000000016E-2</v>
      </c>
      <c r="L24" s="57">
        <f>Comparable_Analysis!$H$42</f>
        <v>8.6078000000000016E-2</v>
      </c>
      <c r="M24" s="57">
        <f>Comparable_Analysis!$H$42</f>
        <v>8.6078000000000016E-2</v>
      </c>
      <c r="N24" s="57">
        <f>Comparable_Analysis!$H$42</f>
        <v>8.6078000000000016E-2</v>
      </c>
      <c r="O24" s="57">
        <f>Comparable_Analysis!$H44</f>
        <v>7.6608000000000009E-2</v>
      </c>
      <c r="P24" s="57">
        <f>Comparable_Analysis!$H44</f>
        <v>7.6608000000000009E-2</v>
      </c>
      <c r="Q24" s="110">
        <f>Comparable_Analysis!$H44</f>
        <v>7.6608000000000009E-2</v>
      </c>
      <c r="R24" s="110">
        <f>Comparable_Analysis!$H44</f>
        <v>7.6608000000000009E-2</v>
      </c>
      <c r="S24" s="110">
        <f>Comparable_Analysis!$H44</f>
        <v>7.6608000000000009E-2</v>
      </c>
    </row>
    <row r="25" spans="2:19" ht="16.5" customHeight="1">
      <c r="B25" s="111"/>
      <c r="C25" s="58" t="s">
        <v>13</v>
      </c>
      <c r="D25" s="59"/>
      <c r="E25" s="60">
        <f t="shared" ref="E25:S25" si="8">(1)/(1+E24)^E7</f>
        <v>0.91647184002800741</v>
      </c>
      <c r="F25" s="60">
        <f t="shared" si="8"/>
        <v>0.83992063356432167</v>
      </c>
      <c r="G25" s="60">
        <f t="shared" si="8"/>
        <v>0.76976360852018366</v>
      </c>
      <c r="H25" s="60">
        <f t="shared" si="8"/>
        <v>0.70546667068709146</v>
      </c>
      <c r="I25" s="60">
        <f t="shared" si="8"/>
        <v>0.6465403377630311</v>
      </c>
      <c r="J25" s="112">
        <f t="shared" si="8"/>
        <v>0.6093038196562055</v>
      </c>
      <c r="K25" s="112">
        <f t="shared" si="8"/>
        <v>0.56101294718814432</v>
      </c>
      <c r="L25" s="113">
        <f t="shared" si="8"/>
        <v>0.5165494073060537</v>
      </c>
      <c r="M25" s="113">
        <f t="shared" si="8"/>
        <v>0.47560986163613822</v>
      </c>
      <c r="N25" s="113">
        <f t="shared" si="8"/>
        <v>0.43791501313546372</v>
      </c>
      <c r="O25" s="113">
        <f t="shared" si="8"/>
        <v>0.44398303040201731</v>
      </c>
      <c r="P25" s="113">
        <f t="shared" si="8"/>
        <v>0.41239061051192005</v>
      </c>
      <c r="Q25" s="114">
        <f t="shared" si="8"/>
        <v>0.38304620670840273</v>
      </c>
      <c r="R25" s="114">
        <f t="shared" si="8"/>
        <v>0.35578985731891527</v>
      </c>
      <c r="S25" s="114">
        <f t="shared" si="8"/>
        <v>0.33047298303460065</v>
      </c>
    </row>
    <row r="26" spans="2:19" ht="16.5" customHeight="1">
      <c r="B26" s="111"/>
      <c r="C26" s="58" t="s">
        <v>52</v>
      </c>
      <c r="D26" s="58"/>
      <c r="E26" s="60">
        <f>E22*E25</f>
        <v>13.863652818471666</v>
      </c>
      <c r="F26" s="60">
        <f t="shared" ref="F26:S26" si="9">F22*F25</f>
        <v>15.094309120768393</v>
      </c>
      <c r="G26" s="60">
        <f t="shared" si="9"/>
        <v>16.376774255046669</v>
      </c>
      <c r="H26" s="60">
        <f t="shared" si="9"/>
        <v>17.830516693072152</v>
      </c>
      <c r="I26" s="60">
        <f t="shared" si="9"/>
        <v>19.413305733511727</v>
      </c>
      <c r="J26" s="112">
        <f t="shared" si="9"/>
        <v>20.845136650866348</v>
      </c>
      <c r="K26" s="112">
        <f t="shared" si="9"/>
        <v>22.801329500486347</v>
      </c>
      <c r="L26" s="113">
        <f t="shared" si="9"/>
        <v>24.941099485099407</v>
      </c>
      <c r="M26" s="113">
        <f t="shared" si="9"/>
        <v>27.281674233616823</v>
      </c>
      <c r="N26" s="113">
        <f t="shared" si="9"/>
        <v>29.841898086082928</v>
      </c>
      <c r="O26" s="113">
        <f t="shared" si="9"/>
        <v>41.11874820328255</v>
      </c>
      <c r="P26" s="113">
        <f t="shared" si="9"/>
        <v>45.373128256059474</v>
      </c>
      <c r="Q26" s="114">
        <f t="shared" si="9"/>
        <v>50.067690717697275</v>
      </c>
      <c r="R26" s="114">
        <f t="shared" si="9"/>
        <v>55.247979369115193</v>
      </c>
      <c r="S26" s="114">
        <f t="shared" si="9"/>
        <v>60.964250210391221</v>
      </c>
    </row>
    <row r="27" spans="2:19" ht="16.5" customHeight="1">
      <c r="B27" s="111"/>
      <c r="C27" s="61" t="s">
        <v>93</v>
      </c>
      <c r="D27" s="61"/>
      <c r="E27" s="62">
        <f>SUM(E26:S26)</f>
        <v>461.06149333356819</v>
      </c>
      <c r="F27" s="58"/>
      <c r="G27" s="58"/>
      <c r="H27" s="58"/>
      <c r="I27" s="58"/>
      <c r="J27" s="115"/>
      <c r="K27" s="115"/>
      <c r="L27" s="116"/>
      <c r="M27" s="116"/>
      <c r="N27" s="116"/>
      <c r="O27" s="116"/>
      <c r="P27" s="116"/>
      <c r="Q27" s="106"/>
      <c r="R27" s="106"/>
      <c r="S27" s="106"/>
    </row>
    <row r="28" spans="2:19" ht="16.5" customHeight="1">
      <c r="B28" s="111"/>
      <c r="C28" s="115" t="s">
        <v>59</v>
      </c>
      <c r="D28" s="115"/>
      <c r="E28" s="62">
        <f>S22*S25/(S24-D30)</f>
        <v>1308.021159680553</v>
      </c>
      <c r="F28" s="63"/>
      <c r="G28" s="64"/>
      <c r="H28" s="65"/>
      <c r="I28" s="65"/>
      <c r="J28" s="66"/>
      <c r="K28" s="115"/>
      <c r="L28" s="116"/>
      <c r="M28" s="116"/>
      <c r="N28" s="116"/>
      <c r="O28" s="116"/>
      <c r="P28" s="116"/>
      <c r="Q28" s="116"/>
      <c r="R28" s="106"/>
      <c r="S28" s="106"/>
    </row>
    <row r="29" spans="2:19" ht="16.5" customHeight="1">
      <c r="B29" s="111"/>
      <c r="C29" s="128" t="s">
        <v>61</v>
      </c>
      <c r="E29" s="136">
        <f>E27+E28</f>
        <v>1769.0826530141212</v>
      </c>
      <c r="G29" s="131"/>
      <c r="H29" s="65"/>
      <c r="I29" s="65"/>
      <c r="J29" s="65"/>
      <c r="K29" s="115"/>
      <c r="L29" s="116"/>
      <c r="M29" s="116"/>
      <c r="N29" s="116"/>
      <c r="O29" s="116"/>
      <c r="P29" s="116"/>
      <c r="Q29" s="116"/>
      <c r="R29" s="106"/>
      <c r="S29" s="106"/>
    </row>
    <row r="30" spans="2:19" ht="16.5" customHeight="1">
      <c r="B30" s="111"/>
      <c r="C30" s="115" t="s">
        <v>60</v>
      </c>
      <c r="D30" s="117">
        <v>0.03</v>
      </c>
      <c r="E30" s="58"/>
      <c r="F30" s="67"/>
      <c r="G30" s="68"/>
      <c r="H30" s="68"/>
      <c r="I30" s="68"/>
      <c r="J30" s="115"/>
      <c r="K30" s="115"/>
      <c r="L30" s="116"/>
      <c r="M30" s="116"/>
      <c r="N30" s="116"/>
      <c r="O30" s="116"/>
      <c r="P30" s="116"/>
      <c r="Q30" s="116"/>
      <c r="R30" s="106"/>
      <c r="S30" s="106"/>
    </row>
    <row r="31" spans="2:19" ht="16.5" customHeight="1">
      <c r="B31" s="118"/>
      <c r="C31" s="119"/>
      <c r="D31" s="115"/>
      <c r="E31" s="115"/>
      <c r="F31" s="115"/>
      <c r="G31" s="115"/>
      <c r="H31" s="120"/>
      <c r="I31" s="120"/>
      <c r="J31" s="120"/>
      <c r="K31" s="120"/>
      <c r="L31" s="56"/>
      <c r="M31" s="56"/>
      <c r="N31" s="56"/>
      <c r="O31" s="56"/>
      <c r="P31" s="56"/>
      <c r="Q31" s="56"/>
      <c r="R31" s="106"/>
      <c r="S31" s="106"/>
    </row>
    <row r="32" spans="2:19" ht="16.5" customHeight="1">
      <c r="B32" s="126"/>
      <c r="C32" s="100" t="s">
        <v>117</v>
      </c>
      <c r="D32" s="100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</row>
    <row r="33" spans="2:19" ht="16.5" customHeight="1">
      <c r="B33" s="118"/>
      <c r="C33" s="119"/>
      <c r="D33" s="115"/>
      <c r="R33" s="121"/>
      <c r="S33" s="121"/>
    </row>
    <row r="34" spans="2:19" ht="16.5" customHeight="1" thickBot="1">
      <c r="B34" s="111"/>
      <c r="C34" s="111" t="s">
        <v>121</v>
      </c>
    </row>
    <row r="35" spans="2:19" ht="16.5" customHeight="1">
      <c r="D35" s="139"/>
      <c r="E35" s="139"/>
      <c r="F35" s="203" t="s">
        <v>118</v>
      </c>
      <c r="G35" s="204"/>
      <c r="H35" s="204"/>
      <c r="I35" s="204"/>
      <c r="J35" s="204"/>
      <c r="K35" s="204"/>
      <c r="L35" s="204"/>
      <c r="M35" s="204"/>
      <c r="N35" s="204"/>
      <c r="O35" s="204"/>
      <c r="P35" s="204"/>
      <c r="Q35" s="205"/>
    </row>
    <row r="36" spans="2:19" ht="16.5" customHeight="1" thickBot="1">
      <c r="D36" s="139"/>
      <c r="E36" s="140">
        <f>E28+E27</f>
        <v>1769.0826530141212</v>
      </c>
      <c r="F36" s="141">
        <v>25</v>
      </c>
      <c r="G36" s="142">
        <v>50</v>
      </c>
      <c r="H36" s="142">
        <v>75</v>
      </c>
      <c r="I36" s="142">
        <v>100</v>
      </c>
      <c r="J36" s="143">
        <v>125</v>
      </c>
      <c r="K36" s="143">
        <v>150</v>
      </c>
      <c r="L36" s="143">
        <v>175</v>
      </c>
      <c r="M36" s="143">
        <v>200</v>
      </c>
      <c r="N36" s="143">
        <v>225</v>
      </c>
      <c r="O36" s="142">
        <v>250</v>
      </c>
      <c r="P36" s="142">
        <v>275</v>
      </c>
      <c r="Q36" s="144">
        <v>300</v>
      </c>
    </row>
    <row r="37" spans="2:19" ht="16.5" customHeight="1">
      <c r="D37" s="203" t="s">
        <v>120</v>
      </c>
      <c r="E37" s="145">
        <v>0.05</v>
      </c>
      <c r="F37" s="146">
        <f t="dataTable" ref="F37:Q46" dt2D="1" dtr="1" r1="E8" r2="E10"/>
        <v>76.867804363826536</v>
      </c>
      <c r="G37" s="146">
        <v>153.73560872765307</v>
      </c>
      <c r="H37" s="146">
        <v>230.60341309147958</v>
      </c>
      <c r="I37" s="146">
        <v>307.47121745530615</v>
      </c>
      <c r="J37" s="147">
        <v>384.33902181913265</v>
      </c>
      <c r="K37" s="147">
        <v>461.20682618295916</v>
      </c>
      <c r="L37" s="147">
        <v>538.07463054678578</v>
      </c>
      <c r="M37" s="147">
        <v>614.94243491061229</v>
      </c>
      <c r="N37" s="147">
        <v>691.8102392744388</v>
      </c>
      <c r="O37" s="146">
        <v>768.67804363826531</v>
      </c>
      <c r="P37" s="146">
        <v>845.54584800209193</v>
      </c>
      <c r="Q37" s="146">
        <v>922.41365236591832</v>
      </c>
      <c r="R37" s="209" t="s">
        <v>125</v>
      </c>
    </row>
    <row r="38" spans="2:19" ht="16.5" customHeight="1">
      <c r="D38" s="206"/>
      <c r="E38" s="148">
        <v>0.1</v>
      </c>
      <c r="F38" s="146">
        <v>130.27829561921209</v>
      </c>
      <c r="G38" s="146">
        <v>260.55659123842418</v>
      </c>
      <c r="H38" s="146">
        <v>390.83488685763621</v>
      </c>
      <c r="I38" s="146">
        <v>521.11318247684835</v>
      </c>
      <c r="J38" s="147">
        <v>651.3914780960605</v>
      </c>
      <c r="K38" s="147">
        <v>781.66977371527241</v>
      </c>
      <c r="L38" s="147">
        <v>911.94806933448444</v>
      </c>
      <c r="M38" s="147">
        <v>1042.2263649536967</v>
      </c>
      <c r="N38" s="147">
        <v>1172.5046605729085</v>
      </c>
      <c r="O38" s="146">
        <v>1302.782956192121</v>
      </c>
      <c r="P38" s="146">
        <v>1433.0612518113328</v>
      </c>
      <c r="Q38" s="146">
        <v>1563.3395474305448</v>
      </c>
      <c r="R38" s="209"/>
    </row>
    <row r="39" spans="2:19" ht="16.5" customHeight="1">
      <c r="D39" s="206"/>
      <c r="E39" s="148">
        <v>0.15</v>
      </c>
      <c r="F39" s="146">
        <v>222.85344715891017</v>
      </c>
      <c r="G39" s="146">
        <v>445.70689431782034</v>
      </c>
      <c r="H39" s="146">
        <v>668.56034147673063</v>
      </c>
      <c r="I39" s="146">
        <v>891.41378863564069</v>
      </c>
      <c r="J39" s="147">
        <v>1114.2672357945512</v>
      </c>
      <c r="K39" s="147">
        <v>1337.1206829534613</v>
      </c>
      <c r="L39" s="147">
        <v>1559.9741301123713</v>
      </c>
      <c r="M39" s="149">
        <v>1782.8275772712814</v>
      </c>
      <c r="N39" s="149">
        <v>2005.6810244301923</v>
      </c>
      <c r="O39" s="150">
        <v>2228.5344715891024</v>
      </c>
      <c r="P39" s="150">
        <v>2451.3879187480129</v>
      </c>
      <c r="Q39" s="150">
        <v>2674.2413659069225</v>
      </c>
      <c r="R39" s="208" t="s">
        <v>124</v>
      </c>
    </row>
    <row r="40" spans="2:19" ht="16.5" customHeight="1">
      <c r="D40" s="206"/>
      <c r="E40" s="148">
        <v>0.2</v>
      </c>
      <c r="F40" s="146">
        <v>380.86008137218181</v>
      </c>
      <c r="G40" s="146">
        <v>761.72016274436362</v>
      </c>
      <c r="H40" s="146">
        <v>1142.5802441165451</v>
      </c>
      <c r="I40" s="146">
        <v>1523.4403254887272</v>
      </c>
      <c r="J40" s="149">
        <v>1904.3004068609089</v>
      </c>
      <c r="K40" s="149">
        <v>2285.1604882330903</v>
      </c>
      <c r="L40" s="149">
        <v>2666.0205696052731</v>
      </c>
      <c r="M40" s="149">
        <v>3046.8806509774545</v>
      </c>
      <c r="N40" s="149">
        <v>3427.7407323496363</v>
      </c>
      <c r="O40" s="150">
        <v>3808.6008137218178</v>
      </c>
      <c r="P40" s="150">
        <v>4189.460895094001</v>
      </c>
      <c r="Q40" s="150">
        <v>4570.3209764661806</v>
      </c>
      <c r="R40" s="208"/>
    </row>
    <row r="41" spans="2:19" ht="16.5" customHeight="1">
      <c r="D41" s="206"/>
      <c r="E41" s="148">
        <v>0.25</v>
      </c>
      <c r="F41" s="146">
        <v>646.15825655945457</v>
      </c>
      <c r="G41" s="146">
        <v>1292.3165131189091</v>
      </c>
      <c r="H41" s="150">
        <v>1938.4747696783634</v>
      </c>
      <c r="I41" s="150">
        <v>2584.6330262378183</v>
      </c>
      <c r="J41" s="149">
        <v>3230.7912827972718</v>
      </c>
      <c r="K41" s="149">
        <v>3876.9495393567267</v>
      </c>
      <c r="L41" s="149">
        <v>4523.1077959161812</v>
      </c>
      <c r="M41" s="149">
        <v>5169.2660524756366</v>
      </c>
      <c r="N41" s="149">
        <v>5815.4243090350901</v>
      </c>
      <c r="O41" s="150">
        <v>6461.5825655945437</v>
      </c>
      <c r="P41" s="150">
        <v>7107.740822153999</v>
      </c>
      <c r="Q41" s="150">
        <v>7753.8990787134535</v>
      </c>
      <c r="R41" s="208"/>
    </row>
    <row r="42" spans="2:19" ht="16.5" customHeight="1">
      <c r="D42" s="206"/>
      <c r="E42" s="151">
        <v>0.3</v>
      </c>
      <c r="F42" s="146">
        <v>1084.2733985496193</v>
      </c>
      <c r="G42" s="150">
        <v>2168.5467970992386</v>
      </c>
      <c r="H42" s="150">
        <v>3252.8201956488588</v>
      </c>
      <c r="I42" s="150">
        <v>4337.0935941984771</v>
      </c>
      <c r="J42" s="149">
        <v>5421.3669927480978</v>
      </c>
      <c r="K42" s="149">
        <v>6505.6403912977175</v>
      </c>
      <c r="L42" s="149">
        <v>7589.9137898473364</v>
      </c>
      <c r="M42" s="149">
        <v>8674.1871883969543</v>
      </c>
      <c r="N42" s="149">
        <v>9758.460586946574</v>
      </c>
      <c r="O42" s="150">
        <v>10842.733985496196</v>
      </c>
      <c r="P42" s="150">
        <v>11927.007384045814</v>
      </c>
      <c r="Q42" s="150">
        <v>13011.280782595435</v>
      </c>
      <c r="R42" s="208"/>
    </row>
    <row r="43" spans="2:19" ht="16.5" customHeight="1">
      <c r="D43" s="206"/>
      <c r="E43" s="151">
        <v>0.35</v>
      </c>
      <c r="F43" s="150">
        <v>1796.0703416114168</v>
      </c>
      <c r="G43" s="150">
        <v>3592.1406832228336</v>
      </c>
      <c r="H43" s="150">
        <v>5388.2110248342515</v>
      </c>
      <c r="I43" s="150">
        <v>7184.2813664456671</v>
      </c>
      <c r="J43" s="149">
        <v>8980.3517080570855</v>
      </c>
      <c r="K43" s="149">
        <v>10776.422049668503</v>
      </c>
      <c r="L43" s="149">
        <v>12572.492391279917</v>
      </c>
      <c r="M43" s="149">
        <v>14368.562732891334</v>
      </c>
      <c r="N43" s="149">
        <v>16164.633074502752</v>
      </c>
      <c r="O43" s="150">
        <v>17960.703416114171</v>
      </c>
      <c r="P43" s="150">
        <v>19756.773757725583</v>
      </c>
      <c r="Q43" s="150">
        <v>21552.844099337006</v>
      </c>
      <c r="R43" s="208"/>
    </row>
    <row r="44" spans="2:19" ht="16.5" customHeight="1">
      <c r="D44" s="206"/>
      <c r="E44" s="151">
        <v>0.4</v>
      </c>
      <c r="F44" s="150">
        <v>2934.3978373655491</v>
      </c>
      <c r="G44" s="150">
        <v>5868.7956747310982</v>
      </c>
      <c r="H44" s="150">
        <v>8803.1935120966446</v>
      </c>
      <c r="I44" s="150">
        <v>11737.591349462196</v>
      </c>
      <c r="J44" s="149">
        <v>14671.989186827737</v>
      </c>
      <c r="K44" s="149">
        <v>17606.387024193289</v>
      </c>
      <c r="L44" s="149">
        <v>20540.784861558834</v>
      </c>
      <c r="M44" s="149">
        <v>23475.182698924393</v>
      </c>
      <c r="N44" s="149">
        <v>26409.580536289937</v>
      </c>
      <c r="O44" s="150">
        <v>29343.978373655475</v>
      </c>
      <c r="P44" s="150">
        <v>32278.376211021037</v>
      </c>
      <c r="Q44" s="150">
        <v>35212.774048386578</v>
      </c>
      <c r="R44" s="208"/>
    </row>
    <row r="45" spans="2:19" ht="16.5" customHeight="1">
      <c r="D45" s="206"/>
      <c r="E45" s="151">
        <v>0.45</v>
      </c>
      <c r="F45" s="150">
        <v>4727.5083248159626</v>
      </c>
      <c r="G45" s="150">
        <v>9455.0166496319252</v>
      </c>
      <c r="H45" s="150">
        <v>14182.52497444789</v>
      </c>
      <c r="I45" s="150">
        <v>18910.03329926385</v>
      </c>
      <c r="J45" s="149">
        <v>23637.541624079808</v>
      </c>
      <c r="K45" s="149">
        <v>28365.049948895779</v>
      </c>
      <c r="L45" s="149">
        <v>33092.558273711751</v>
      </c>
      <c r="M45" s="149">
        <v>37820.066598527701</v>
      </c>
      <c r="N45" s="149">
        <v>42547.574923343673</v>
      </c>
      <c r="O45" s="150">
        <v>47275.083248159615</v>
      </c>
      <c r="P45" s="150">
        <v>52002.591572975587</v>
      </c>
      <c r="Q45" s="150">
        <v>56730.099897791559</v>
      </c>
      <c r="R45" s="208"/>
    </row>
    <row r="46" spans="2:19" ht="16.5" customHeight="1" thickBot="1">
      <c r="D46" s="207"/>
      <c r="E46" s="152">
        <v>0.5</v>
      </c>
      <c r="F46" s="150">
        <v>7511.6083931922803</v>
      </c>
      <c r="G46" s="150">
        <v>15023.216786384561</v>
      </c>
      <c r="H46" s="150">
        <v>22534.825179576837</v>
      </c>
      <c r="I46" s="150">
        <v>30046.433572769121</v>
      </c>
      <c r="J46" s="149">
        <v>37558.041965961413</v>
      </c>
      <c r="K46" s="149">
        <v>45069.650359153675</v>
      </c>
      <c r="L46" s="149">
        <v>52581.258752345966</v>
      </c>
      <c r="M46" s="149">
        <v>60092.867145538243</v>
      </c>
      <c r="N46" s="149">
        <v>67604.475538730505</v>
      </c>
      <c r="O46" s="150">
        <v>75116.083931922825</v>
      </c>
      <c r="P46" s="150">
        <v>82627.692325115102</v>
      </c>
      <c r="Q46" s="150">
        <v>90139.30071830735</v>
      </c>
      <c r="R46" s="208"/>
    </row>
    <row r="47" spans="2:19" ht="16.5" customHeight="1">
      <c r="J47" s="122"/>
      <c r="K47" s="2"/>
      <c r="L47" s="2"/>
      <c r="M47" s="2"/>
      <c r="N47" s="2"/>
    </row>
    <row r="48" spans="2:19" ht="16.5" customHeight="1">
      <c r="J48" s="122"/>
      <c r="K48" s="2"/>
      <c r="L48" s="2"/>
      <c r="M48" s="2"/>
      <c r="N48" s="2"/>
    </row>
    <row r="49" spans="6:14" ht="16.5" customHeight="1">
      <c r="M49" s="99"/>
      <c r="N49" s="99"/>
    </row>
    <row r="50" spans="6:14" ht="16.5" customHeight="1">
      <c r="F50" s="129"/>
      <c r="M50" s="2"/>
      <c r="N50" s="2"/>
    </row>
    <row r="51" spans="6:14" ht="16.5" customHeight="1">
      <c r="F51" s="129"/>
    </row>
    <row r="52" spans="6:14" ht="16.5" customHeight="1">
      <c r="F52" s="129"/>
      <c r="M52" s="18"/>
      <c r="N52" s="18"/>
    </row>
    <row r="53" spans="6:14" ht="16.5" customHeight="1">
      <c r="F53" s="129"/>
    </row>
    <row r="54" spans="6:14" ht="16.5" customHeight="1">
      <c r="F54" s="129"/>
      <c r="M54" s="18"/>
      <c r="N54" s="18"/>
    </row>
    <row r="60" spans="6:14" ht="16.5" customHeight="1">
      <c r="F60" s="129"/>
    </row>
    <row r="61" spans="6:14" ht="16.5" customHeight="1">
      <c r="F61" s="129"/>
    </row>
    <row r="62" spans="6:14" ht="16.5" customHeight="1">
      <c r="F62" s="129"/>
    </row>
    <row r="63" spans="6:14" ht="16.5" customHeight="1">
      <c r="F63" s="129"/>
    </row>
    <row r="64" spans="6:14" ht="16.5" customHeight="1">
      <c r="F64" s="129"/>
    </row>
    <row r="70" spans="6:6" ht="16.5" customHeight="1">
      <c r="F70" s="129"/>
    </row>
    <row r="71" spans="6:6" ht="16.5" customHeight="1">
      <c r="F71" s="129"/>
    </row>
    <row r="72" spans="6:6" ht="16.5" customHeight="1">
      <c r="F72" s="129"/>
    </row>
    <row r="73" spans="6:6" ht="16.5" customHeight="1">
      <c r="F73" s="129"/>
    </row>
    <row r="74" spans="6:6" ht="16.5" customHeight="1">
      <c r="F74" s="129"/>
    </row>
    <row r="80" spans="6:6" ht="16.5" customHeight="1">
      <c r="F80" s="129"/>
    </row>
    <row r="81" spans="6:6" ht="16.5" customHeight="1">
      <c r="F81" s="129"/>
    </row>
    <row r="82" spans="6:6" ht="16.5" customHeight="1">
      <c r="F82" s="129"/>
    </row>
    <row r="83" spans="6:6" ht="16.5" customHeight="1">
      <c r="F83" s="129"/>
    </row>
    <row r="84" spans="6:6" ht="16.5" customHeight="1">
      <c r="F84" s="129"/>
    </row>
    <row r="90" spans="6:6" ht="16.5" customHeight="1">
      <c r="F90" s="130"/>
    </row>
    <row r="91" spans="6:6" ht="16.5" customHeight="1">
      <c r="F91" s="130"/>
    </row>
    <row r="92" spans="6:6" ht="16.5" customHeight="1">
      <c r="F92" s="130"/>
    </row>
    <row r="93" spans="6:6" ht="16.5" customHeight="1">
      <c r="F93" s="130"/>
    </row>
    <row r="94" spans="6:6" ht="16.5" customHeight="1">
      <c r="F94" s="130"/>
    </row>
    <row r="95" spans="6:6" ht="16.5" customHeight="1">
      <c r="F95" s="99"/>
    </row>
    <row r="96" spans="6:6" ht="16.5" customHeight="1">
      <c r="F96" s="99"/>
    </row>
    <row r="97" spans="6:6" ht="16.5" customHeight="1">
      <c r="F97" s="127"/>
    </row>
    <row r="98" spans="6:6" ht="16.5" customHeight="1">
      <c r="F98" s="99"/>
    </row>
    <row r="99" spans="6:6" ht="16.5" customHeight="1">
      <c r="F99" s="122"/>
    </row>
    <row r="100" spans="6:6" ht="16.5" customHeight="1">
      <c r="F100" s="130"/>
    </row>
    <row r="101" spans="6:6" ht="16.5" customHeight="1">
      <c r="F101" s="130"/>
    </row>
    <row r="102" spans="6:6" ht="16.5" customHeight="1">
      <c r="F102" s="130"/>
    </row>
    <row r="103" spans="6:6" ht="16.5" customHeight="1">
      <c r="F103" s="130"/>
    </row>
    <row r="104" spans="6:6" ht="16.5" customHeight="1">
      <c r="F104" s="130"/>
    </row>
    <row r="105" spans="6:6" ht="16.5" customHeight="1">
      <c r="F105" s="99"/>
    </row>
    <row r="106" spans="6:6" ht="16.5" customHeight="1">
      <c r="F106" s="99"/>
    </row>
    <row r="107" spans="6:6" ht="16.5" customHeight="1">
      <c r="F107" s="127"/>
    </row>
    <row r="108" spans="6:6" ht="16.5" customHeight="1">
      <c r="F108" s="99"/>
    </row>
    <row r="109" spans="6:6" ht="16.5" customHeight="1">
      <c r="F109" s="2"/>
    </row>
    <row r="110" spans="6:6" ht="16.5" customHeight="1">
      <c r="F110" s="130"/>
    </row>
    <row r="111" spans="6:6" ht="16.5" customHeight="1">
      <c r="F111" s="130"/>
    </row>
    <row r="112" spans="6:6" ht="16.5" customHeight="1">
      <c r="F112" s="130"/>
    </row>
    <row r="113" spans="6:6" ht="16.5" customHeight="1">
      <c r="F113" s="130"/>
    </row>
    <row r="114" spans="6:6" ht="16.5" customHeight="1">
      <c r="F114" s="130"/>
    </row>
    <row r="115" spans="6:6" ht="16.5" customHeight="1">
      <c r="F115" s="99"/>
    </row>
    <row r="116" spans="6:6" ht="16.5" customHeight="1">
      <c r="F116" s="99"/>
    </row>
    <row r="117" spans="6:6" ht="16.5" customHeight="1">
      <c r="F117" s="127"/>
    </row>
    <row r="118" spans="6:6" ht="16.5" customHeight="1">
      <c r="F118" s="99"/>
    </row>
    <row r="119" spans="6:6" ht="16.5" customHeight="1">
      <c r="F119" s="2"/>
    </row>
    <row r="120" spans="6:6" ht="16.5" customHeight="1">
      <c r="F120" s="130"/>
    </row>
    <row r="121" spans="6:6" ht="16.5" customHeight="1">
      <c r="F121" s="130"/>
    </row>
    <row r="122" spans="6:6" ht="16.5" customHeight="1">
      <c r="F122" s="130"/>
    </row>
    <row r="123" spans="6:6" ht="16.5" customHeight="1">
      <c r="F123" s="130"/>
    </row>
    <row r="124" spans="6:6" ht="16.5" customHeight="1">
      <c r="F124" s="130"/>
    </row>
    <row r="125" spans="6:6" ht="16.5" customHeight="1">
      <c r="F125" s="99"/>
    </row>
    <row r="126" spans="6:6" ht="16.5" customHeight="1">
      <c r="F126" s="99"/>
    </row>
    <row r="127" spans="6:6" ht="16.5" customHeight="1">
      <c r="F127" s="127"/>
    </row>
    <row r="128" spans="6:6" ht="16.5" customHeight="1">
      <c r="F128" s="99"/>
    </row>
    <row r="129" spans="6:6" ht="16.5" customHeight="1">
      <c r="F129" s="2"/>
    </row>
    <row r="130" spans="6:6" ht="16.5" customHeight="1">
      <c r="F130" s="130"/>
    </row>
    <row r="131" spans="6:6" ht="16.5" customHeight="1">
      <c r="F131" s="130"/>
    </row>
    <row r="132" spans="6:6" ht="16.5" customHeight="1">
      <c r="F132" s="130"/>
    </row>
    <row r="133" spans="6:6" ht="16.5" customHeight="1">
      <c r="F133" s="130"/>
    </row>
    <row r="134" spans="6:6" ht="16.5" customHeight="1">
      <c r="F134" s="130"/>
    </row>
    <row r="135" spans="6:6" ht="16.5" customHeight="1">
      <c r="F135" s="99"/>
    </row>
    <row r="136" spans="6:6" ht="16.5" customHeight="1">
      <c r="F136" s="99"/>
    </row>
    <row r="137" spans="6:6" ht="16.5" customHeight="1">
      <c r="F137" s="127"/>
    </row>
    <row r="138" spans="6:6" ht="16.5" customHeight="1">
      <c r="F138" s="99"/>
    </row>
    <row r="139" spans="6:6" ht="16.5" customHeight="1">
      <c r="F139" s="2"/>
    </row>
    <row r="140" spans="6:6" ht="16.5" customHeight="1">
      <c r="F140" s="129"/>
    </row>
    <row r="141" spans="6:6" ht="16.5" customHeight="1">
      <c r="F141" s="129"/>
    </row>
    <row r="142" spans="6:6" ht="16.5" customHeight="1">
      <c r="F142" s="129"/>
    </row>
    <row r="143" spans="6:6" ht="16.5" customHeight="1">
      <c r="F143" s="129"/>
    </row>
    <row r="144" spans="6:6" ht="16.5" customHeight="1">
      <c r="F144" s="129"/>
    </row>
    <row r="150" spans="6:6" ht="16.5" customHeight="1">
      <c r="F150" s="129"/>
    </row>
    <row r="151" spans="6:6" ht="16.5" customHeight="1">
      <c r="F151" s="129"/>
    </row>
    <row r="152" spans="6:6" ht="16.5" customHeight="1">
      <c r="F152" s="129"/>
    </row>
    <row r="153" spans="6:6" ht="16.5" customHeight="1">
      <c r="F153" s="129"/>
    </row>
    <row r="154" spans="6:6" ht="16.5" customHeight="1">
      <c r="F154" s="129"/>
    </row>
    <row r="160" spans="6:6" ht="16.5" customHeight="1">
      <c r="F160" s="129"/>
    </row>
    <row r="161" spans="6:6" ht="16.5" customHeight="1">
      <c r="F161" s="129"/>
    </row>
    <row r="162" spans="6:6" ht="16.5" customHeight="1">
      <c r="F162" s="129"/>
    </row>
    <row r="163" spans="6:6" ht="16.5" customHeight="1">
      <c r="F163" s="129"/>
    </row>
    <row r="164" spans="6:6" ht="16.5" customHeight="1">
      <c r="F164" s="129"/>
    </row>
    <row r="234" spans="2:2" ht="16.5" customHeight="1">
      <c r="B234" s="99">
        <v>8</v>
      </c>
    </row>
  </sheetData>
  <sheetProtection password="EBDD" sheet="1" objects="1" scenarios="1"/>
  <mergeCells count="4">
    <mergeCell ref="F35:Q35"/>
    <mergeCell ref="D37:D46"/>
    <mergeCell ref="R39:R46"/>
    <mergeCell ref="R37:R38"/>
  </mergeCells>
  <pageMargins left="0.7" right="0.7" top="0.75" bottom="0.75" header="0.3" footer="0.3"/>
  <pageSetup paperSize="9" scale="45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Assumptions</vt:lpstr>
      <vt:lpstr>Comparable_Analysis</vt:lpstr>
      <vt:lpstr>R&amp;D Cost</vt:lpstr>
      <vt:lpstr>Discount Rate_R&amp;D</vt:lpstr>
      <vt:lpstr>NPV_R&amp;D</vt:lpstr>
      <vt:lpstr>DCF_Market</vt:lpstr>
      <vt:lpstr>Assumptions!Print_Area</vt:lpstr>
      <vt:lpstr>Comparable_Analysis!Print_Area</vt:lpstr>
      <vt:lpstr>DCF_Market!Print_Area</vt:lpstr>
      <vt:lpstr>'Discount Rate_R&amp;D'!Print_Area</vt:lpstr>
      <vt:lpstr>'NPV_R&amp;D'!Print_Area</vt:lpstr>
      <vt:lpstr>'R&amp;D Cost'!Print_Area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diacovides</dc:creator>
  <cp:lastModifiedBy>diacovides</cp:lastModifiedBy>
  <cp:lastPrinted>2013-11-25T10:36:54Z</cp:lastPrinted>
  <dcterms:created xsi:type="dcterms:W3CDTF">2013-10-04T07:12:37Z</dcterms:created>
  <dcterms:modified xsi:type="dcterms:W3CDTF">2013-11-25T10:41:43Z</dcterms:modified>
</cp:coreProperties>
</file>