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di\Desktop\Blog\VC financing model 2023\"/>
    </mc:Choice>
  </mc:AlternateContent>
  <xr:revisionPtr revIDLastSave="0" documentId="13_ncr:1_{BCA4461A-714D-4168-902D-7902D338B489}" xr6:coauthVersionLast="47" xr6:coauthVersionMax="47" xr10:uidLastSave="{00000000-0000-0000-0000-000000000000}"/>
  <bookViews>
    <workbookView xWindow="-98" yWindow="-98" windowWidth="19396" windowHeight="11475" tabRatio="500" xr2:uid="{00000000-000D-0000-FFFF-FFFF00000000}"/>
  </bookViews>
  <sheets>
    <sheet name="VC model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9" i="5" l="1"/>
  <c r="E8" i="5"/>
  <c r="D8" i="5"/>
  <c r="C12" i="5"/>
  <c r="D12" i="5"/>
  <c r="D13" i="5" s="1"/>
  <c r="E12" i="5"/>
  <c r="E13" i="5" s="1"/>
  <c r="F12" i="5"/>
  <c r="F13" i="5" s="1"/>
  <c r="C28" i="5"/>
  <c r="D28" i="5"/>
  <c r="C25" i="5"/>
  <c r="C26" i="5" s="1"/>
  <c r="D24" i="5" s="1"/>
  <c r="D25" i="5" s="1"/>
  <c r="F28" i="5"/>
  <c r="E28" i="5"/>
  <c r="E20" i="5" l="1"/>
  <c r="F21" i="5"/>
  <c r="D19" i="5"/>
  <c r="C13" i="5"/>
  <c r="C14" i="5" s="1"/>
  <c r="C34" i="5"/>
  <c r="C18" i="5"/>
  <c r="D14" i="5"/>
  <c r="D26" i="5"/>
  <c r="E24" i="5" s="1"/>
  <c r="E14" i="5" s="1"/>
  <c r="C40" i="5" l="1"/>
  <c r="D18" i="5"/>
  <c r="E18" i="5" s="1"/>
  <c r="F18" i="5" s="1"/>
  <c r="C37" i="5" s="1"/>
  <c r="C22" i="5"/>
  <c r="E19" i="5"/>
  <c r="F19" i="5" s="1"/>
  <c r="C38" i="5" s="1"/>
  <c r="D22" i="5"/>
  <c r="F20" i="5"/>
  <c r="C39" i="5" s="1"/>
  <c r="E25" i="5"/>
  <c r="E22" i="5" l="1"/>
  <c r="F22" i="5"/>
  <c r="C41" i="5" s="1"/>
  <c r="G40" i="5"/>
  <c r="D40" i="5"/>
  <c r="F40" i="5" s="1"/>
  <c r="G22" i="5"/>
  <c r="G19" i="5"/>
  <c r="G18" i="5"/>
  <c r="E26" i="5"/>
  <c r="F24" i="5" s="1"/>
  <c r="D37" i="5" l="1"/>
  <c r="F37" i="5" s="1"/>
  <c r="G37" i="5"/>
  <c r="C47" i="5" s="1"/>
  <c r="C48" i="5" s="1"/>
  <c r="C49" i="5" s="1"/>
  <c r="C50" i="5" s="1"/>
  <c r="D38" i="5"/>
  <c r="F38" i="5" s="1"/>
  <c r="G38" i="5"/>
  <c r="D39" i="5"/>
  <c r="F39" i="5" s="1"/>
  <c r="G39" i="5"/>
  <c r="F25" i="5"/>
  <c r="F14" i="5"/>
  <c r="F26" i="5" l="1"/>
</calcChain>
</file>

<file path=xl/sharedStrings.xml><?xml version="1.0" encoding="utf-8"?>
<sst xmlns="http://schemas.openxmlformats.org/spreadsheetml/2006/main" count="60" uniqueCount="54">
  <si>
    <t>Total number of shares:</t>
  </si>
  <si>
    <t>Outstanding shares:</t>
  </si>
  <si>
    <t>Series A</t>
  </si>
  <si>
    <t>Series B</t>
  </si>
  <si>
    <t>Series C</t>
  </si>
  <si>
    <t>Shares to be issued:</t>
  </si>
  <si>
    <t>Seed</t>
  </si>
  <si>
    <t>(Years 1 and 2)</t>
  </si>
  <si>
    <t>(Years 3 and 4)</t>
  </si>
  <si>
    <t>(Years 4 and 5)</t>
  </si>
  <si>
    <t>(Years 6 and 7)</t>
  </si>
  <si>
    <t>Inputs</t>
  </si>
  <si>
    <t>Calculations</t>
  </si>
  <si>
    <t>Investors' ownership in the round</t>
  </si>
  <si>
    <t>Exit event</t>
  </si>
  <si>
    <t>(Year 9 )</t>
  </si>
  <si>
    <t>Exit value (2x Series C post-money valuation)</t>
  </si>
  <si>
    <t>Multiple to Series C post-money valuation</t>
  </si>
  <si>
    <t>Proceeds distribution</t>
  </si>
  <si>
    <t>Series A investor shareholding</t>
  </si>
  <si>
    <t>Seed Fund Investor shareholding</t>
  </si>
  <si>
    <t>-</t>
  </si>
  <si>
    <t>Series B investor shareholding</t>
  </si>
  <si>
    <t>Series C investor shareholding</t>
  </si>
  <si>
    <t>Founders / stock options / executive team</t>
  </si>
  <si>
    <t>Dilution</t>
  </si>
  <si>
    <t>Liquidation preferences (x times initial investment)</t>
  </si>
  <si>
    <t xml:space="preserve">Multiple on investment </t>
  </si>
  <si>
    <t>Proceeds</t>
  </si>
  <si>
    <t>Probability-weighted multiple on investment</t>
  </si>
  <si>
    <t>Probability-weighted proceeds</t>
  </si>
  <si>
    <t>Seed Fund Investor shareholding ($M)</t>
  </si>
  <si>
    <t>Series A investor shareholding ($M)</t>
  </si>
  <si>
    <t>Series B investor shareholding ($M)</t>
  </si>
  <si>
    <t>Series C investor shareholding ($M)</t>
  </si>
  <si>
    <t>Founders / stock options / executive team ($M)</t>
  </si>
  <si>
    <t>Total fund size ($M)</t>
  </si>
  <si>
    <t>Total number of investments</t>
  </si>
  <si>
    <t>Total investment per company (initial + follow-on) ($M)</t>
  </si>
  <si>
    <t>Fund return multiple</t>
  </si>
  <si>
    <t>Total proceeds (assume all companies return the same)</t>
  </si>
  <si>
    <t>Probability of achieving exit of 2x Series C</t>
  </si>
  <si>
    <t>Seed Fund's returns analysis</t>
  </si>
  <si>
    <t>IRR (assuming lock-up period of 6.5 years) to LPs</t>
  </si>
  <si>
    <t>Total size of the round ($)</t>
  </si>
  <si>
    <t>Financing model</t>
  </si>
  <si>
    <t>Seed Fund investor ($)</t>
  </si>
  <si>
    <t>Series A investor ($)</t>
  </si>
  <si>
    <t>Series B investor ($)</t>
  </si>
  <si>
    <t>Series C investor ($)</t>
  </si>
  <si>
    <t>Post-money valuation ($)</t>
  </si>
  <si>
    <t>Pre-money valuation ($)</t>
  </si>
  <si>
    <t>Price per Share ($)</t>
  </si>
  <si>
    <t>Liquidation preference ($)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</si>
</sst>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#,##0.0"/>
    <numFmt numFmtId="165" formatCode="0.0%"/>
    <numFmt numFmtId="166" formatCode="#,##0;\(#,##0\);&quot;-&quot;"/>
    <numFmt numFmtId="167" formatCode="0.0"/>
    <numFmt numFmtId="168" formatCode="#,##0.0;\(#,##0.0\);&quot;-&quot;"/>
    <numFmt numFmtId="169" formatCode="0.00\x"/>
    <numFmt numFmtId="170" formatCode="0.0\x"/>
  </numFmts>
  <fonts count="14" x14ac:knownFonts="1">
    <font>
      <sz val="12"/>
      <color theme="1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  <font>
      <u/>
      <sz val="12"/>
      <color theme="10"/>
      <name val="Calibri"/>
      <family val="2"/>
      <charset val="161"/>
      <scheme val="minor"/>
    </font>
    <font>
      <u/>
      <sz val="12"/>
      <color theme="11"/>
      <name val="Calibri"/>
      <family val="2"/>
      <charset val="161"/>
      <scheme val="minor"/>
    </font>
    <font>
      <sz val="12"/>
      <color theme="1"/>
      <name val="Arial"/>
      <family val="2"/>
    </font>
    <font>
      <b/>
      <sz val="12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b/>
      <sz val="12"/>
      <color theme="1"/>
      <name val="Arial"/>
      <family val="2"/>
    </font>
    <font>
      <b/>
      <sz val="12"/>
      <color theme="4" tint="0.39997558519241921"/>
      <name val="Arial"/>
      <family val="2"/>
    </font>
    <font>
      <b/>
      <i/>
      <sz val="12"/>
      <color theme="1"/>
      <name val="Arial"/>
      <family val="2"/>
    </font>
    <font>
      <sz val="12"/>
      <color theme="4" tint="0.39997558519241921"/>
      <name val="Arial"/>
      <family val="2"/>
    </font>
    <font>
      <i/>
      <sz val="12"/>
      <color theme="1"/>
      <name val="Arial"/>
      <family val="2"/>
    </font>
    <font>
      <i/>
      <sz val="12"/>
      <color theme="5" tint="-0.249977111117893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5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8">
    <xf numFmtId="0" fontId="0" fillId="0" borderId="0" xfId="0"/>
    <xf numFmtId="0" fontId="10" fillId="0" borderId="0" xfId="0" applyFont="1" applyAlignment="1">
      <alignment vertical="center"/>
    </xf>
    <xf numFmtId="3" fontId="4" fillId="0" borderId="0" xfId="0" applyNumberFormat="1" applyFont="1" applyAlignment="1">
      <alignment horizontal="left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167" fontId="10" fillId="0" borderId="0" xfId="0" applyNumberFormat="1" applyFont="1" applyAlignment="1">
      <alignment horizontal="left" vertical="center"/>
    </xf>
    <xf numFmtId="0" fontId="10" fillId="0" borderId="3" xfId="0" applyFont="1" applyBorder="1" applyAlignment="1">
      <alignment vertical="center"/>
    </xf>
    <xf numFmtId="166" fontId="10" fillId="0" borderId="3" xfId="0" applyNumberFormat="1" applyFont="1" applyBorder="1" applyAlignment="1">
      <alignment horizontal="left" vertical="center"/>
    </xf>
    <xf numFmtId="9" fontId="8" fillId="2" borderId="3" xfId="0" applyNumberFormat="1" applyFont="1" applyFill="1" applyBorder="1" applyAlignment="1">
      <alignment horizontal="left" vertical="center"/>
    </xf>
    <xf numFmtId="9" fontId="10" fillId="0" borderId="3" xfId="0" applyNumberFormat="1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3" fontId="6" fillId="0" borderId="3" xfId="0" applyNumberFormat="1" applyFont="1" applyBorder="1" applyAlignment="1">
      <alignment horizontal="left" vertical="center"/>
    </xf>
    <xf numFmtId="165" fontId="6" fillId="0" borderId="3" xfId="0" applyNumberFormat="1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3" fontId="4" fillId="0" borderId="3" xfId="0" applyNumberFormat="1" applyFont="1" applyBorder="1" applyAlignment="1">
      <alignment horizontal="left" vertical="center"/>
    </xf>
    <xf numFmtId="3" fontId="10" fillId="0" borderId="3" xfId="0" applyNumberFormat="1" applyFont="1" applyBorder="1" applyAlignment="1">
      <alignment horizontal="left" vertical="center"/>
    </xf>
    <xf numFmtId="164" fontId="10" fillId="0" borderId="3" xfId="0" applyNumberFormat="1" applyFont="1" applyBorder="1" applyAlignment="1">
      <alignment horizontal="left" vertical="center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3" xfId="0" applyFont="1" applyBorder="1" applyAlignment="1">
      <alignment vertical="center" wrapText="1"/>
    </xf>
    <xf numFmtId="3" fontId="7" fillId="0" borderId="3" xfId="0" applyNumberFormat="1" applyFont="1" applyBorder="1" applyAlignment="1">
      <alignment horizontal="left" vertical="center" wrapText="1"/>
    </xf>
    <xf numFmtId="165" fontId="10" fillId="0" borderId="3" xfId="0" applyNumberFormat="1" applyFont="1" applyBorder="1" applyAlignment="1">
      <alignment horizontal="left" vertical="center"/>
    </xf>
    <xf numFmtId="168" fontId="6" fillId="0" borderId="3" xfId="0" applyNumberFormat="1" applyFont="1" applyBorder="1" applyAlignment="1">
      <alignment horizontal="left" vertical="center"/>
    </xf>
    <xf numFmtId="167" fontId="6" fillId="0" borderId="0" xfId="0" applyNumberFormat="1" applyFont="1" applyAlignment="1">
      <alignment horizontal="left" vertical="center"/>
    </xf>
    <xf numFmtId="0" fontId="5" fillId="0" borderId="2" xfId="0" applyFont="1" applyBorder="1" applyAlignment="1">
      <alignment vertical="center"/>
    </xf>
    <xf numFmtId="169" fontId="5" fillId="0" borderId="2" xfId="0" applyNumberFormat="1" applyFont="1" applyBorder="1" applyAlignment="1">
      <alignment horizontal="left" vertical="center"/>
    </xf>
    <xf numFmtId="3" fontId="7" fillId="0" borderId="3" xfId="0" applyNumberFormat="1" applyFont="1" applyBorder="1" applyAlignment="1">
      <alignment horizontal="left" vertical="center"/>
    </xf>
    <xf numFmtId="3" fontId="9" fillId="0" borderId="3" xfId="0" applyNumberFormat="1" applyFont="1" applyBorder="1" applyAlignment="1">
      <alignment horizontal="left" vertical="center"/>
    </xf>
    <xf numFmtId="3" fontId="11" fillId="0" borderId="3" xfId="0" applyNumberFormat="1" applyFont="1" applyBorder="1" applyAlignment="1">
      <alignment horizontal="left" vertical="center"/>
    </xf>
    <xf numFmtId="4" fontId="6" fillId="0" borderId="3" xfId="1" applyNumberFormat="1" applyFont="1" applyFill="1" applyBorder="1" applyAlignment="1">
      <alignment horizontal="left" vertical="center"/>
    </xf>
    <xf numFmtId="165" fontId="12" fillId="2" borderId="3" xfId="0" applyNumberFormat="1" applyFont="1" applyFill="1" applyBorder="1" applyAlignment="1">
      <alignment horizontal="left" vertical="center"/>
    </xf>
    <xf numFmtId="9" fontId="12" fillId="2" borderId="3" xfId="0" applyNumberFormat="1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3" fontId="6" fillId="0" borderId="3" xfId="1" applyNumberFormat="1" applyFont="1" applyFill="1" applyBorder="1" applyAlignment="1">
      <alignment horizontal="left" vertical="center"/>
    </xf>
    <xf numFmtId="3" fontId="6" fillId="0" borderId="3" xfId="0" applyNumberFormat="1" applyFont="1" applyBorder="1" applyAlignment="1">
      <alignment horizontal="left" vertical="center" wrapText="1"/>
    </xf>
    <xf numFmtId="3" fontId="4" fillId="0" borderId="0" xfId="2" applyNumberFormat="1" applyFont="1" applyFill="1" applyBorder="1" applyAlignment="1">
      <alignment horizontal="left" vertical="center" wrapText="1"/>
    </xf>
    <xf numFmtId="170" fontId="6" fillId="0" borderId="4" xfId="0" applyNumberFormat="1" applyFont="1" applyBorder="1" applyAlignment="1">
      <alignment horizontal="left" vertical="center"/>
    </xf>
    <xf numFmtId="164" fontId="6" fillId="0" borderId="6" xfId="0" applyNumberFormat="1" applyFont="1" applyBorder="1" applyAlignment="1">
      <alignment horizontal="left" vertical="center"/>
    </xf>
    <xf numFmtId="3" fontId="6" fillId="0" borderId="6" xfId="0" applyNumberFormat="1" applyFont="1" applyBorder="1" applyAlignment="1">
      <alignment horizontal="left" vertical="center"/>
    </xf>
    <xf numFmtId="165" fontId="5" fillId="0" borderId="2" xfId="0" applyNumberFormat="1" applyFont="1" applyBorder="1" applyAlignment="1">
      <alignment horizontal="left" vertical="center"/>
    </xf>
    <xf numFmtId="3" fontId="11" fillId="0" borderId="5" xfId="0" applyNumberFormat="1" applyFont="1" applyBorder="1" applyAlignment="1">
      <alignment horizontal="center" vertical="center"/>
    </xf>
    <xf numFmtId="3" fontId="11" fillId="0" borderId="6" xfId="0" applyNumberFormat="1" applyFont="1" applyBorder="1" applyAlignment="1">
      <alignment horizontal="center" vertical="center"/>
    </xf>
    <xf numFmtId="0" fontId="13" fillId="0" borderId="7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3" fontId="7" fillId="0" borderId="5" xfId="0" applyNumberFormat="1" applyFont="1" applyBorder="1" applyAlignment="1">
      <alignment horizontal="center" vertical="center"/>
    </xf>
    <xf numFmtId="3" fontId="7" fillId="0" borderId="6" xfId="0" applyNumberFormat="1" applyFont="1" applyBorder="1" applyAlignment="1">
      <alignment horizontal="center" vertical="center"/>
    </xf>
  </cellXfs>
  <cellStyles count="53">
    <cellStyle name="Comma" xfId="1" builtinId="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Normal" xfId="0" builtinId="0"/>
    <cellStyle name="Per cent" xfId="2" builtinId="5"/>
  </cellStyles>
  <dxfs count="0"/>
  <tableStyles count="0" defaultTableStyle="TableStyleMedium9" defaultPivotStyle="PivotStyleMedium4"/>
  <colors>
    <mruColors>
      <color rgb="FF00A1DE"/>
      <color rgb="FF0027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4EF3D-79F8-4C94-81E4-DEAA3278B7E0}">
  <dimension ref="B1:G50"/>
  <sheetViews>
    <sheetView showGridLines="0" tabSelected="1" topLeftCell="A27" zoomScale="80" zoomScaleNormal="80" workbookViewId="0">
      <selection activeCell="G38" sqref="G38"/>
    </sheetView>
  </sheetViews>
  <sheetFormatPr defaultColWidth="11" defaultRowHeight="15" x14ac:dyDescent="0.5"/>
  <cols>
    <col min="1" max="1" width="3" style="4" customWidth="1"/>
    <col min="2" max="2" width="55.125" style="4" bestFit="1" customWidth="1"/>
    <col min="3" max="7" width="25.5625" style="2" customWidth="1"/>
    <col min="8" max="8" width="20.5625" style="4" customWidth="1"/>
    <col min="9" max="11" width="11" style="4"/>
    <col min="12" max="12" width="14.125" style="4" bestFit="1" customWidth="1"/>
    <col min="13" max="16384" width="11" style="4"/>
  </cols>
  <sheetData>
    <row r="1" spans="2:7" x14ac:dyDescent="0.5">
      <c r="B1" s="1" t="s">
        <v>11</v>
      </c>
    </row>
    <row r="2" spans="2:7" x14ac:dyDescent="0.5">
      <c r="B2" s="3" t="s">
        <v>12</v>
      </c>
    </row>
    <row r="4" spans="2:7" ht="20" customHeight="1" x14ac:dyDescent="0.5">
      <c r="B4" s="44" t="s">
        <v>45</v>
      </c>
      <c r="C4" s="28" t="s">
        <v>6</v>
      </c>
      <c r="D4" s="28" t="s">
        <v>2</v>
      </c>
      <c r="E4" s="28" t="s">
        <v>3</v>
      </c>
      <c r="F4" s="28" t="s">
        <v>4</v>
      </c>
      <c r="G4" s="29" t="s">
        <v>25</v>
      </c>
    </row>
    <row r="5" spans="2:7" ht="20" customHeight="1" x14ac:dyDescent="0.5">
      <c r="B5" s="45"/>
      <c r="C5" s="30" t="s">
        <v>7</v>
      </c>
      <c r="D5" s="30" t="s">
        <v>8</v>
      </c>
      <c r="E5" s="30" t="s">
        <v>9</v>
      </c>
      <c r="F5" s="30" t="s">
        <v>10</v>
      </c>
      <c r="G5" s="30"/>
    </row>
    <row r="6" spans="2:7" x14ac:dyDescent="0.5">
      <c r="B6" s="8" t="s">
        <v>44</v>
      </c>
      <c r="C6" s="9">
        <v>1000000</v>
      </c>
      <c r="D6" s="9">
        <v>5000000</v>
      </c>
      <c r="E6" s="9">
        <v>20000000</v>
      </c>
      <c r="F6" s="9">
        <v>35000000</v>
      </c>
      <c r="G6" s="9"/>
    </row>
    <row r="7" spans="2:7" x14ac:dyDescent="0.5">
      <c r="B7" s="8" t="s">
        <v>46</v>
      </c>
      <c r="C7" s="9">
        <v>1000000</v>
      </c>
      <c r="D7" s="9">
        <v>1000000</v>
      </c>
      <c r="E7" s="9">
        <v>0</v>
      </c>
      <c r="F7" s="9">
        <v>0</v>
      </c>
      <c r="G7" s="9"/>
    </row>
    <row r="8" spans="2:7" x14ac:dyDescent="0.5">
      <c r="B8" s="8" t="s">
        <v>47</v>
      </c>
      <c r="C8" s="9">
        <v>0</v>
      </c>
      <c r="D8" s="9">
        <f>D6-D7</f>
        <v>4000000</v>
      </c>
      <c r="E8" s="9">
        <f>E6-E9</f>
        <v>5000000</v>
      </c>
      <c r="F8" s="9">
        <v>0</v>
      </c>
      <c r="G8" s="9"/>
    </row>
    <row r="9" spans="2:7" x14ac:dyDescent="0.5">
      <c r="B9" s="8" t="s">
        <v>48</v>
      </c>
      <c r="C9" s="9">
        <v>0</v>
      </c>
      <c r="D9" s="9">
        <v>0</v>
      </c>
      <c r="E9" s="9">
        <v>15000000</v>
      </c>
      <c r="F9" s="9">
        <f>F6-F10</f>
        <v>10000000</v>
      </c>
      <c r="G9" s="9"/>
    </row>
    <row r="10" spans="2:7" x14ac:dyDescent="0.5">
      <c r="B10" s="8" t="s">
        <v>49</v>
      </c>
      <c r="C10" s="9">
        <v>0</v>
      </c>
      <c r="D10" s="9">
        <v>0</v>
      </c>
      <c r="E10" s="9">
        <v>0</v>
      </c>
      <c r="F10" s="9">
        <v>25000000</v>
      </c>
      <c r="G10" s="9"/>
    </row>
    <row r="11" spans="2:7" x14ac:dyDescent="0.5">
      <c r="B11" s="8" t="s">
        <v>13</v>
      </c>
      <c r="C11" s="10">
        <v>0.25</v>
      </c>
      <c r="D11" s="11">
        <v>0.25</v>
      </c>
      <c r="E11" s="11">
        <v>0.25</v>
      </c>
      <c r="F11" s="11">
        <v>0.25</v>
      </c>
      <c r="G11" s="11"/>
    </row>
    <row r="12" spans="2:7" x14ac:dyDescent="0.5">
      <c r="B12" s="12" t="s">
        <v>50</v>
      </c>
      <c r="C12" s="13">
        <f>C6/C11</f>
        <v>4000000</v>
      </c>
      <c r="D12" s="13">
        <f>D6/D11</f>
        <v>20000000</v>
      </c>
      <c r="E12" s="13">
        <f>E6/E11</f>
        <v>80000000</v>
      </c>
      <c r="F12" s="13">
        <f>F6/F11</f>
        <v>140000000</v>
      </c>
      <c r="G12" s="13"/>
    </row>
    <row r="13" spans="2:7" x14ac:dyDescent="0.5">
      <c r="B13" s="12" t="s">
        <v>51</v>
      </c>
      <c r="C13" s="13">
        <f>C12-C6</f>
        <v>3000000</v>
      </c>
      <c r="D13" s="13">
        <f>D12-D6</f>
        <v>15000000</v>
      </c>
      <c r="E13" s="13">
        <f>E12-E6</f>
        <v>60000000</v>
      </c>
      <c r="F13" s="13">
        <f>F12-F6</f>
        <v>105000000</v>
      </c>
      <c r="G13" s="13"/>
    </row>
    <row r="14" spans="2:7" x14ac:dyDescent="0.5">
      <c r="B14" s="12" t="s">
        <v>52</v>
      </c>
      <c r="C14" s="31">
        <f>C13/C24</f>
        <v>0.3</v>
      </c>
      <c r="D14" s="31">
        <f>D13/D24</f>
        <v>1.125</v>
      </c>
      <c r="E14" s="31">
        <f>E13/E24</f>
        <v>3.3749999999999996</v>
      </c>
      <c r="F14" s="31">
        <f>F13/F24</f>
        <v>4.4296875</v>
      </c>
      <c r="G14" s="31"/>
    </row>
    <row r="15" spans="2:7" x14ac:dyDescent="0.5">
      <c r="B15" s="12"/>
      <c r="C15" s="13"/>
      <c r="D15" s="13"/>
      <c r="E15" s="13"/>
      <c r="F15" s="13"/>
      <c r="G15" s="13"/>
    </row>
    <row r="16" spans="2:7" x14ac:dyDescent="0.5">
      <c r="B16" s="12"/>
      <c r="C16" s="13"/>
      <c r="D16" s="13"/>
      <c r="E16" s="13"/>
      <c r="F16" s="13"/>
      <c r="G16" s="13"/>
    </row>
    <row r="17" spans="2:7" x14ac:dyDescent="0.5">
      <c r="B17" s="12"/>
      <c r="C17" s="13"/>
      <c r="D17" s="13"/>
      <c r="E17" s="13"/>
      <c r="F17" s="13"/>
      <c r="G17" s="13"/>
    </row>
    <row r="18" spans="2:7" ht="15.4" x14ac:dyDescent="0.5">
      <c r="B18" s="12" t="s">
        <v>20</v>
      </c>
      <c r="C18" s="14">
        <f>C7/C12</f>
        <v>0.25</v>
      </c>
      <c r="D18" s="14">
        <f t="shared" ref="D18:F18" si="0">C18*(D12-D6)/D12+D7/D12</f>
        <v>0.23749999999999999</v>
      </c>
      <c r="E18" s="14">
        <f t="shared" si="0"/>
        <v>0.17812500000000001</v>
      </c>
      <c r="F18" s="14">
        <f t="shared" si="0"/>
        <v>0.13359375000000001</v>
      </c>
      <c r="G18" s="32">
        <f t="shared" ref="G18:G22" si="1">(C18-F18)/C18</f>
        <v>0.46562499999999996</v>
      </c>
    </row>
    <row r="19" spans="2:7" ht="15.4" x14ac:dyDescent="0.5">
      <c r="B19" s="12" t="s">
        <v>19</v>
      </c>
      <c r="C19" s="14">
        <v>0</v>
      </c>
      <c r="D19" s="14">
        <f>D8/D12</f>
        <v>0.2</v>
      </c>
      <c r="E19" s="14">
        <f t="shared" ref="E19" si="2">D19*(E12-E6)/E12+E8/E12</f>
        <v>0.21249999999999999</v>
      </c>
      <c r="F19" s="14">
        <f>E19*(F12-F6)/F12+F8/F12</f>
        <v>0.15937499999999999</v>
      </c>
      <c r="G19" s="32">
        <f>(D19-F19)/D19</f>
        <v>0.20312500000000011</v>
      </c>
    </row>
    <row r="20" spans="2:7" ht="15.4" x14ac:dyDescent="0.5">
      <c r="B20" s="12" t="s">
        <v>22</v>
      </c>
      <c r="C20" s="14">
        <v>0</v>
      </c>
      <c r="D20" s="14">
        <v>0</v>
      </c>
      <c r="E20" s="14">
        <f>E9/E12</f>
        <v>0.1875</v>
      </c>
      <c r="F20" s="14">
        <f>E20*(F12-F6)/F12+F9/F12</f>
        <v>0.21205357142857142</v>
      </c>
      <c r="G20" s="33" t="s">
        <v>21</v>
      </c>
    </row>
    <row r="21" spans="2:7" ht="15.4" x14ac:dyDescent="0.5">
      <c r="B21" s="12" t="s">
        <v>23</v>
      </c>
      <c r="C21" s="14">
        <v>0</v>
      </c>
      <c r="D21" s="14">
        <v>0</v>
      </c>
      <c r="E21" s="14">
        <v>0</v>
      </c>
      <c r="F21" s="14">
        <f>F10/F12</f>
        <v>0.17857142857142858</v>
      </c>
      <c r="G21" s="34" t="s">
        <v>21</v>
      </c>
    </row>
    <row r="22" spans="2:7" ht="15.4" x14ac:dyDescent="0.5">
      <c r="B22" s="12" t="s">
        <v>24</v>
      </c>
      <c r="C22" s="14">
        <f t="shared" ref="C22:F22" si="3">1-C21-C20-C19-C18</f>
        <v>0.75</v>
      </c>
      <c r="D22" s="14">
        <f t="shared" si="3"/>
        <v>0.5625</v>
      </c>
      <c r="E22" s="14">
        <f t="shared" si="3"/>
        <v>0.421875</v>
      </c>
      <c r="F22" s="14">
        <f t="shared" si="3"/>
        <v>0.31640625</v>
      </c>
      <c r="G22" s="32">
        <f t="shared" si="1"/>
        <v>0.578125</v>
      </c>
    </row>
    <row r="23" spans="2:7" x14ac:dyDescent="0.5">
      <c r="B23" s="15"/>
      <c r="C23" s="16"/>
      <c r="D23" s="16"/>
      <c r="E23" s="16"/>
      <c r="F23" s="16"/>
      <c r="G23" s="16"/>
    </row>
    <row r="24" spans="2:7" x14ac:dyDescent="0.5">
      <c r="B24" s="8" t="s">
        <v>1</v>
      </c>
      <c r="C24" s="17">
        <v>10000000</v>
      </c>
      <c r="D24" s="17">
        <f>C26</f>
        <v>13333333.333333334</v>
      </c>
      <c r="E24" s="17">
        <f>D26</f>
        <v>17777777.77777778</v>
      </c>
      <c r="F24" s="17">
        <f>E26</f>
        <v>23703703.703703705</v>
      </c>
      <c r="G24" s="17"/>
    </row>
    <row r="25" spans="2:7" x14ac:dyDescent="0.5">
      <c r="B25" s="12" t="s">
        <v>5</v>
      </c>
      <c r="C25" s="13">
        <f>C24/(1-C11)-C24</f>
        <v>3333333.333333334</v>
      </c>
      <c r="D25" s="35">
        <f>D24/(1-D11)-D24</f>
        <v>4444444.4444444459</v>
      </c>
      <c r="E25" s="35">
        <f>E24/(1-E11)-E24</f>
        <v>5925925.9259259254</v>
      </c>
      <c r="F25" s="35">
        <f>F24/(1-F11)-F24</f>
        <v>7901234.5679012351</v>
      </c>
      <c r="G25" s="35"/>
    </row>
    <row r="26" spans="2:7" x14ac:dyDescent="0.5">
      <c r="B26" s="12" t="s">
        <v>0</v>
      </c>
      <c r="C26" s="13">
        <f t="shared" ref="C26:D26" si="4">C24+C25</f>
        <v>13333333.333333334</v>
      </c>
      <c r="D26" s="35">
        <f t="shared" si="4"/>
        <v>17777777.77777778</v>
      </c>
      <c r="E26" s="35">
        <f>E24+E25</f>
        <v>23703703.703703705</v>
      </c>
      <c r="F26" s="35">
        <f>F24+F25</f>
        <v>31604938.27160494</v>
      </c>
      <c r="G26" s="35"/>
    </row>
    <row r="27" spans="2:7" x14ac:dyDescent="0.5">
      <c r="B27" s="8" t="s">
        <v>26</v>
      </c>
      <c r="C27" s="17">
        <v>1</v>
      </c>
      <c r="D27" s="17">
        <v>1</v>
      </c>
      <c r="E27" s="17">
        <v>1</v>
      </c>
      <c r="F27" s="17">
        <v>1</v>
      </c>
      <c r="G27" s="17"/>
    </row>
    <row r="28" spans="2:7" x14ac:dyDescent="0.5">
      <c r="B28" s="12" t="s">
        <v>53</v>
      </c>
      <c r="C28" s="36">
        <f>C27*C6</f>
        <v>1000000</v>
      </c>
      <c r="D28" s="36">
        <f>D27*D6</f>
        <v>5000000</v>
      </c>
      <c r="E28" s="36">
        <f>E27*E6</f>
        <v>20000000</v>
      </c>
      <c r="F28" s="36">
        <f>F27*F6</f>
        <v>35000000</v>
      </c>
      <c r="G28" s="36"/>
    </row>
    <row r="29" spans="2:7" x14ac:dyDescent="0.5">
      <c r="B29" s="5"/>
      <c r="D29" s="37"/>
    </row>
    <row r="31" spans="2:7" ht="15.75" customHeight="1" x14ac:dyDescent="0.5">
      <c r="B31" s="46" t="s">
        <v>14</v>
      </c>
      <c r="C31" s="47"/>
    </row>
    <row r="32" spans="2:7" ht="15.75" customHeight="1" x14ac:dyDescent="0.5">
      <c r="B32" s="42" t="s">
        <v>15</v>
      </c>
      <c r="C32" s="43"/>
    </row>
    <row r="33" spans="2:7" x14ac:dyDescent="0.5">
      <c r="B33" s="8" t="s">
        <v>17</v>
      </c>
      <c r="C33" s="18">
        <v>2</v>
      </c>
    </row>
    <row r="34" spans="2:7" x14ac:dyDescent="0.5">
      <c r="B34" s="12" t="s">
        <v>16</v>
      </c>
      <c r="C34" s="13">
        <f>C33*F12</f>
        <v>280000000</v>
      </c>
    </row>
    <row r="36" spans="2:7" s="20" customFormat="1" ht="32.25" customHeight="1" x14ac:dyDescent="0.5">
      <c r="B36" s="21" t="s">
        <v>18</v>
      </c>
      <c r="C36" s="22" t="s">
        <v>28</v>
      </c>
      <c r="D36" s="22" t="s">
        <v>27</v>
      </c>
      <c r="E36" s="22" t="s">
        <v>41</v>
      </c>
      <c r="F36" s="22" t="s">
        <v>29</v>
      </c>
      <c r="G36" s="22" t="s">
        <v>30</v>
      </c>
    </row>
    <row r="37" spans="2:7" x14ac:dyDescent="0.5">
      <c r="B37" s="19" t="s">
        <v>31</v>
      </c>
      <c r="C37" s="24">
        <f>MAX(F18*$C$34/10^6,SUM(C8:F8)/10^6)</f>
        <v>37.40625</v>
      </c>
      <c r="D37" s="38">
        <f>C37/(SUM(C7:G7)/10^6)</f>
        <v>18.703125</v>
      </c>
      <c r="E37" s="23">
        <v>0.1</v>
      </c>
      <c r="F37" s="38">
        <f t="shared" ref="F37:F40" si="5">E37*D37</f>
        <v>1.8703125</v>
      </c>
      <c r="G37" s="39">
        <f t="shared" ref="G37:G40" si="6">E37*C37</f>
        <v>3.7406250000000001</v>
      </c>
    </row>
    <row r="38" spans="2:7" x14ac:dyDescent="0.5">
      <c r="B38" s="19" t="s">
        <v>32</v>
      </c>
      <c r="C38" s="24">
        <f>MAX(F19*$C$34/10^6,SUM(C9:F9)/10^6)</f>
        <v>44.625</v>
      </c>
      <c r="D38" s="38">
        <f>C38/(SUM(C8:G8)/10^6)</f>
        <v>4.958333333333333</v>
      </c>
      <c r="E38" s="23">
        <v>0.3</v>
      </c>
      <c r="F38" s="38">
        <f t="shared" si="5"/>
        <v>1.4874999999999998</v>
      </c>
      <c r="G38" s="39">
        <f t="shared" si="6"/>
        <v>13.387499999999999</v>
      </c>
    </row>
    <row r="39" spans="2:7" x14ac:dyDescent="0.5">
      <c r="B39" s="19" t="s">
        <v>33</v>
      </c>
      <c r="C39" s="24">
        <f>MAX(F20*$C$34/10^6,SUM(C10:F10)/10^6)</f>
        <v>59.375</v>
      </c>
      <c r="D39" s="38">
        <f>C39/(SUM(C9:G9)/10^6)</f>
        <v>2.375</v>
      </c>
      <c r="E39" s="23">
        <v>0.5</v>
      </c>
      <c r="F39" s="38">
        <f t="shared" si="5"/>
        <v>1.1875</v>
      </c>
      <c r="G39" s="39">
        <f t="shared" si="6"/>
        <v>29.6875</v>
      </c>
    </row>
    <row r="40" spans="2:7" x14ac:dyDescent="0.5">
      <c r="B40" s="19" t="s">
        <v>34</v>
      </c>
      <c r="C40" s="24">
        <f>MAX(F21*$C$34/10^6,SUM(C11:F11)/10^6)</f>
        <v>50</v>
      </c>
      <c r="D40" s="38">
        <f>C40/(SUM(C10:G10)/10^6)</f>
        <v>2</v>
      </c>
      <c r="E40" s="23">
        <v>0.8</v>
      </c>
      <c r="F40" s="38">
        <f t="shared" si="5"/>
        <v>1.6</v>
      </c>
      <c r="G40" s="39">
        <f t="shared" si="6"/>
        <v>40</v>
      </c>
    </row>
    <row r="41" spans="2:7" x14ac:dyDescent="0.5">
      <c r="B41" s="19" t="s">
        <v>35</v>
      </c>
      <c r="C41" s="24">
        <f>F22*$C$34/10^6</f>
        <v>88.59375</v>
      </c>
      <c r="D41" s="38" t="s">
        <v>21</v>
      </c>
      <c r="E41" s="23" t="s">
        <v>21</v>
      </c>
      <c r="F41" s="38" t="s">
        <v>21</v>
      </c>
      <c r="G41" s="40" t="s">
        <v>21</v>
      </c>
    </row>
    <row r="43" spans="2:7" x14ac:dyDescent="0.5">
      <c r="B43" s="6" t="s">
        <v>42</v>
      </c>
      <c r="C43" s="6"/>
    </row>
    <row r="44" spans="2:7" x14ac:dyDescent="0.5">
      <c r="B44" s="1" t="s">
        <v>36</v>
      </c>
      <c r="C44" s="7">
        <v>40</v>
      </c>
    </row>
    <row r="45" spans="2:7" x14ac:dyDescent="0.5">
      <c r="B45" s="1" t="s">
        <v>37</v>
      </c>
      <c r="C45" s="7">
        <v>20</v>
      </c>
    </row>
    <row r="46" spans="2:7" x14ac:dyDescent="0.5">
      <c r="B46" s="1" t="s">
        <v>38</v>
      </c>
      <c r="C46" s="7">
        <v>2</v>
      </c>
    </row>
    <row r="47" spans="2:7" x14ac:dyDescent="0.5">
      <c r="B47" s="3" t="s">
        <v>30</v>
      </c>
      <c r="C47" s="25">
        <f>G37</f>
        <v>3.7406250000000001</v>
      </c>
    </row>
    <row r="48" spans="2:7" x14ac:dyDescent="0.5">
      <c r="B48" s="3" t="s">
        <v>40</v>
      </c>
      <c r="C48" s="25">
        <f>C45*C47</f>
        <v>74.8125</v>
      </c>
    </row>
    <row r="49" spans="2:3" x14ac:dyDescent="0.5">
      <c r="B49" s="26" t="s">
        <v>39</v>
      </c>
      <c r="C49" s="27">
        <f>C48/C44</f>
        <v>1.8703125</v>
      </c>
    </row>
    <row r="50" spans="2:3" x14ac:dyDescent="0.5">
      <c r="B50" s="26" t="s">
        <v>43</v>
      </c>
      <c r="C50" s="41">
        <f>C49^(1/6.5)-1</f>
        <v>0.10111568795965686</v>
      </c>
    </row>
  </sheetData>
  <mergeCells count="3">
    <mergeCell ref="B32:C32"/>
    <mergeCell ref="B4:B5"/>
    <mergeCell ref="B31:C31"/>
  </mergeCells>
  <pageMargins left="0.7" right="0.7" top="0.75" bottom="0.75" header="0.3" footer="0.3"/>
  <pageSetup paperSize="9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VC model</vt:lpstr>
    </vt:vector>
  </TitlesOfParts>
  <Company>Grenoble ecole de Management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Demetris Iacovides</dc:creator>
  <cp:lastModifiedBy>Demetris Iacovides</cp:lastModifiedBy>
  <dcterms:created xsi:type="dcterms:W3CDTF">2011-12-21T16:21:05Z</dcterms:created>
  <dcterms:modified xsi:type="dcterms:W3CDTF">2023-09-09T07:14:51Z</dcterms:modified>
</cp:coreProperties>
</file>